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Т-во'!$110:$111</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Т-во'!$112:$113</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тарифов'!$121:$141</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тарифов'!$Z$12:$Z$143</definedName>
    <definedName name="DIFFERENTIATION_TARIFF_VD_ID">'Перечень тарифов'!$AB$12:$AB$143</definedName>
    <definedName name="DIFFERENTIATION_TARIFF_VTAR_ID">'Перечень тарифов'!$AA$12:$AA$143</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ТП'!$E$28</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Т-во'!$T$109</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Т-во'!$CN$37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Т-во'!$43:$62</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тарифов'!$AL$12:$AL$143</definedName>
    <definedName name="PT_DIFFERENTIATION_CS_ID">'Перечень тарифов'!$AF$12:$AF$143</definedName>
    <definedName name="PT_DIFFERENTIATION_IST_TE">'Перечень тарифов'!$AM$12:$AM$143</definedName>
    <definedName name="PT_DIFFERENTIATION_IST_TE_ID">'Перечень тарифов'!$AG$12:$AG$143</definedName>
    <definedName name="PT_DIFFERENTIATION_NTAR">'Перечень тарифов'!$AJ$12:$AJ$143</definedName>
    <definedName name="PT_DIFFERENTIATION_NTAR_ID">'Перечень тарифов'!$AD$12:$AD$143</definedName>
    <definedName name="PT_DIFFERENTIATION_NUM_CS">'Перечень тарифов'!$AP$12:$AP$143</definedName>
    <definedName name="PT_DIFFERENTIATION_NUM_IST_TE">'Перечень тарифов'!$AQ$12:$AQ$143</definedName>
    <definedName name="PT_DIFFERENTIATION_NUM_NTAR">'Перечень тарифов'!$AN$12:$AN$143</definedName>
    <definedName name="PT_DIFFERENTIATION_NUM_TER">'Перечень тарифов'!$AO$12:$AO$143</definedName>
    <definedName name="PT_DIFFERENTIATION_TER">'Перечень тарифов'!$AK$12:$AK$143</definedName>
    <definedName name="PT_DIFFERENTIATION_TER_ID">'Перечень тарифов'!$AE$12:$AE$143</definedName>
    <definedName name="PT_DIFFERENTIATION_VDET">'Перечень тарифов'!$AI$12:$AI$143</definedName>
    <definedName name="PT_DIFFERENTIATION_VTAR">'Перечень тарифов'!$AH$12:$AH$143</definedName>
    <definedName name="PT_DIFFERENTIATION_VTAR_ID">'Перечень тарифов'!$AC$12:$AC$143</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Т-во'!$41:$108</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Т-во'!$42:$63</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тарифов'!$W$142</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Т-во'!$CN$110</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definedName>
    <definedName name="VD_LIST">REESTR_VED!$A$2:$B$4</definedName>
    <definedName name="VD_ID_LIST">REESTR_VED!$A$2:$A$4</definedName>
    <definedName name="VD_NAME_LIST">REESTR_VED!$B$2:$B$4</definedName>
    <definedName name="et_B_FHD20_1">et_union_hor!$115:$123</definedName>
    <definedName name="ter_5">'Список территорий'!$G$16:$I$17</definedName>
    <definedName name="ter_51">'Список территорий'!$G$20:$I$20</definedName>
    <definedName name="pt_ter_30">'ВО. Т-во'!$64:$85</definedName>
    <definedName name="pt_cs_30">'ВО. Т-во'!$65:$84</definedName>
    <definedName name="pt_ter_31">'ВО. Т-во'!$86:$107</definedName>
    <definedName name="pt_cs_31">'ВО. Т-во'!$87:$106</definedName>
    <definedName name="DESCRIPTION_TERRITORY">REESTR_DS!$B$2:$B$4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<sst xmlns="http://schemas.openxmlformats.org/spreadsheetml/2006/main" count="15080" uniqueCount="3683">
  <si>
    <t xml:space="preserve"> (требуется обновление)</t>
  </si>
  <si>
    <t>Код отчёта: PP108.OPEN.INFO.PRICE.VOTV.EIAS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</si>
  <si>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</si>
  <si>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</si>
  <si>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</si>
  <si>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</si>
  <si>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</si>
  <si>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</si>
  <si>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</si>
  <si>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</si>
  <si>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</si>
  <si>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</si>
  <si>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</si>
  <si>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26370714</t>
  </si>
  <si>
    <t>Flag_Row_Size</t>
  </si>
  <si>
    <t>Субъект РФ</t>
  </si>
  <si>
    <t>Республика Мордовия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</si>
  <si>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</si>
  <si>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</si>
  <si>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</si>
  <si>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</si>
  <si>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</si>
  <si>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</si>
  <si>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</si>
  <si>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</si>
  <si>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</si>
  <si>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</si>
  <si>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</si>
  <si>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</si>
  <si>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</si>
  <si>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</si>
  <si>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</si>
  <si>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</si>
  <si>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</si>
  <si>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</si>
  <si>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</si>
  <si>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</si>
  <si>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</si>
  <si>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</si>
  <si>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</si>
  <si>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</si>
  <si>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246</t>
  </si>
  <si>
    <t>Наименование органа регулирования, принявшего решение об утверждении тарифов</t>
  </si>
  <si>
    <t>Республиканская служба по тарифам Республики Мордовия</t>
  </si>
  <si>
    <t>Источник официального опубликования решения</t>
  </si>
  <si>
    <t>http://publication.pravo.gov.ru/Document/View/1301202211180019</t>
  </si>
  <si>
    <t>Открывается, если Тип отчёта "изменения в раскрытой ранее информации"</t>
  </si>
  <si>
    <t>82</t>
  </si>
  <si>
    <t>Наименование органа регулирования, принявшего решение об изменении тарифов</t>
  </si>
  <si>
    <t>Государственный комитет по тарифам Республики Мордовия</t>
  </si>
  <si>
    <t>http://publication.pravo.gov.ru/document/1301202506250004</t>
  </si>
  <si>
    <t>МП г.о. Саранск "Саранское водопроводно-канализационное хозяйство"</t>
  </si>
  <si>
    <t>Наименование (описание) обособленного подразделения</t>
  </si>
  <si>
    <t>ИНН</t>
  </si>
  <si>
    <t>1325022400</t>
  </si>
  <si>
    <t>КПП</t>
  </si>
  <si>
    <t>132601001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</si>
  <si>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</si>
  <si>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</si>
  <si>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</si>
  <si>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</si>
  <si>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</si>
  <si>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</si>
  <si>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</si>
  <si>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</si>
  <si>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</si>
  <si>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</si>
  <si>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</si>
  <si>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</si>
  <si>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</si>
  <si>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</si>
  <si>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</si>
  <si>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</si>
  <si>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</si>
  <si>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430011, Республика Мордовия, г. Саранск, пер. Дачный, 2 "А"</t>
  </si>
  <si>
    <t>Фамилия, имя, отчество руководителя</t>
  </si>
  <si>
    <t>Макаров Олег Николаевич</t>
  </si>
  <si>
    <t>Ответственный за заполнение формы</t>
  </si>
  <si>
    <t>Фамилия, имя, отчество</t>
  </si>
  <si>
    <t>Егорычева Евгения Юрьевна</t>
  </si>
  <si>
    <t>Должность</t>
  </si>
  <si>
    <t>Зам. начальника ПЭО</t>
  </si>
  <si>
    <t>Контактный телефон</t>
  </si>
  <si>
    <t>8(8342)24-82-53</t>
  </si>
  <si>
    <t>E-mail</t>
  </si>
  <si>
    <t>vksar_peo@mail.ru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</si>
  <si>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</si>
  <si>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</si>
  <si>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</si>
  <si>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</si>
  <si>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</si>
  <si>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</si>
  <si>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</si>
  <si>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</si>
  <si>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</si>
  <si>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</si>
  <si>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</si>
  <si>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</si>
  <si>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</si>
  <si>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</si>
  <si>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</si>
  <si>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</si>
  <si>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</si>
  <si>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56</t>
  </si>
  <si>
    <t>Городской округ Саранск</t>
  </si>
  <si>
    <t>89701000</t>
  </si>
  <si>
    <t>Добавить МО</t>
  </si>
  <si>
    <t>2</t>
  </si>
  <si>
    <t>×</t>
  </si>
  <si>
    <t>ter_5</t>
  </si>
  <si>
    <t>177</t>
  </si>
  <si>
    <t>Лямбирский муниципальный район</t>
  </si>
  <si>
    <t>Берсеневское сельское поселение</t>
  </si>
  <si>
    <t>89637425</t>
  </si>
  <si>
    <t>183</t>
  </si>
  <si>
    <t>Пензятское сельское поселение</t>
  </si>
  <si>
    <t>89637455</t>
  </si>
  <si>
    <t>ter_51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</si>
  <si>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</si>
  <si>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</si>
  <si>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</si>
  <si>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</si>
  <si>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</si>
  <si>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</si>
  <si>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</si>
  <si>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</si>
  <si>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</si>
  <si>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</si>
  <si>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</si>
  <si>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</si>
  <si>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</si>
  <si>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</si>
  <si>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</si>
  <si>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</si>
  <si>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</si>
  <si>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</si>
  <si>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</si>
  <si>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</si>
  <si>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</si>
  <si>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</si>
  <si>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</si>
  <si>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</si>
  <si>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</si>
  <si>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</si>
  <si>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</si>
  <si>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</si>
  <si>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</si>
  <si>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</si>
  <si>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</si>
  <si>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</si>
  <si>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</si>
  <si>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</si>
  <si>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</si>
  <si>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</si>
  <si>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</si>
  <si>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</si>
  <si>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</si>
  <si>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</si>
  <si>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</si>
  <si>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</si>
  <si>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</si>
  <si>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</si>
  <si>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</si>
  <si>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</si>
  <si>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</si>
  <si>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</si>
  <si>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</si>
  <si>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</si>
  <si>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</si>
  <si>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</si>
  <si>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</si>
  <si>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</si>
  <si>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</si>
  <si>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</si>
  <si>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</si>
  <si>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</si>
  <si>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</si>
  <si>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</si>
  <si>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</si>
  <si>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</si>
  <si>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</si>
  <si>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</si>
  <si>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</si>
  <si>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</si>
  <si>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</si>
  <si>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</si>
  <si>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</si>
  <si>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</si>
  <si>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</si>
  <si>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</si>
  <si>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</si>
  <si>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</si>
  <si>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</si>
  <si>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</si>
  <si>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</si>
  <si>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</si>
  <si>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</si>
  <si>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</si>
  <si>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</si>
  <si>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</si>
  <si>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</si>
  <si>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</si>
  <si>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</si>
  <si>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</si>
  <si>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</si>
  <si>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</si>
  <si>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</si>
  <si>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</si>
  <si>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</si>
  <si>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</si>
  <si>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</si>
  <si>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</si>
  <si>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</si>
  <si>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</si>
  <si>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</si>
  <si>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</si>
  <si>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</si>
  <si>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</si>
  <si>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</si>
  <si>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</si>
  <si>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</si>
  <si>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</si>
  <si>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</si>
  <si>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</si>
  <si>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</si>
  <si>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</si>
  <si>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</si>
  <si>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</si>
  <si>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</si>
  <si>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</si>
  <si>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</si>
  <si>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</si>
  <si>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</si>
  <si>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</si>
  <si>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</si>
  <si>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</si>
  <si>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</si>
  <si>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</si>
  <si>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</si>
  <si>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</si>
  <si>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</si>
  <si>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</si>
  <si>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</si>
  <si>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</si>
  <si>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</si>
  <si>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</si>
  <si>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</si>
  <si>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</si>
  <si>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</si>
  <si>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</si>
  <si>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</si>
  <si>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</si>
  <si>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</si>
  <si>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</si>
  <si>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</si>
  <si>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</si>
  <si>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</si>
  <si>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</si>
  <si>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</si>
  <si>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</si>
  <si>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</si>
  <si>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</si>
  <si>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</si>
  <si>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</si>
  <si>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</si>
  <si>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</si>
  <si>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</si>
  <si>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</si>
  <si>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</si>
  <si>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</si>
  <si>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</si>
  <si>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</si>
  <si>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</si>
  <si>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</si>
  <si>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</si>
  <si>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</si>
  <si>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</si>
  <si>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"4189714"</t>
  </si>
  <si>
    <t>pIns_PT_VTAR_A_VOTV</t>
  </si>
  <si>
    <t>pt_ntar_17</t>
  </si>
  <si>
    <t>pt_ter_17</t>
  </si>
  <si>
    <t>pt_cs_17</t>
  </si>
  <si>
    <t>Добавить централизованную систему для дифференциации</t>
  </si>
  <si>
    <t>Берсеневское сельское поселение за исключением поселка Звездный</t>
  </si>
  <si>
    <t>pt_ter_30</t>
  </si>
  <si>
    <t>pt_cs_30</t>
  </si>
  <si>
    <t>pt_ist_te_30</t>
  </si>
  <si>
    <t>Берсеневское сельское - поселок Звездный</t>
  </si>
  <si>
    <t>pt_ter_31</t>
  </si>
  <si>
    <t>pt_cs_31</t>
  </si>
  <si>
    <t>pt_ist_te_31</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</si>
  <si>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</si>
  <si>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</si>
  <si>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</si>
  <si>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</si>
  <si>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</si>
  <si>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</si>
  <si>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</si>
  <si>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</si>
  <si>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</si>
  <si>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</si>
  <si>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</si>
  <si>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</si>
  <si>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</si>
  <si>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</si>
  <si>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</si>
  <si>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</si>
  <si>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</si>
  <si>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</si>
  <si>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</si>
  <si>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</si>
  <si>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</si>
  <si>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</si>
  <si>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</si>
  <si>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</si>
  <si>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</si>
  <si>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</si>
  <si>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</si>
  <si>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</si>
  <si>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</si>
  <si>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</si>
  <si>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</si>
  <si>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</si>
  <si>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</si>
  <si>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</si>
  <si>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</si>
  <si>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</si>
  <si>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</si>
  <si>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</si>
  <si>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</si>
  <si>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</si>
  <si>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</si>
  <si>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</si>
  <si>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</si>
  <si>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</si>
  <si>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</si>
  <si>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</si>
  <si>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</si>
  <si>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</si>
  <si>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</si>
  <si>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</si>
  <si>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</si>
  <si>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</si>
  <si>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</si>
  <si>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</si>
  <si>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</si>
  <si>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</si>
  <si>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</si>
  <si>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</si>
  <si>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</si>
  <si>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</si>
  <si>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</si>
  <si>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</si>
  <si>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</si>
  <si>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</si>
  <si>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</si>
  <si>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</si>
  <si>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</si>
  <si>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</si>
  <si>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</si>
  <si>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</si>
  <si>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</si>
  <si>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</si>
  <si>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</si>
  <si>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</si>
  <si>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</si>
  <si>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</si>
  <si>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</si>
  <si>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</si>
  <si>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</si>
  <si>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</si>
  <si>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</si>
  <si>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</si>
  <si>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</si>
  <si>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</si>
  <si>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</si>
  <si>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</si>
  <si>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</si>
  <si>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</si>
  <si>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</si>
  <si>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</si>
  <si>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</si>
  <si>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</si>
  <si>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</si>
  <si>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</si>
  <si>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</si>
  <si>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</si>
  <si>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</si>
  <si>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</si>
  <si>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</si>
  <si>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</si>
  <si>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</si>
  <si>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</si>
  <si>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</si>
  <si>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</si>
  <si>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</si>
  <si>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</si>
  <si>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</si>
  <si>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</si>
  <si>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</si>
  <si>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</si>
  <si>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</si>
  <si>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</si>
  <si>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</si>
  <si>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</si>
  <si>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</si>
  <si>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</si>
  <si>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</si>
  <si>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</si>
  <si>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</si>
  <si>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</si>
  <si>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</si>
  <si>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</si>
  <si>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</si>
  <si>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</si>
  <si>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</si>
  <si>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</si>
  <si>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</si>
  <si>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</si>
  <si>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</si>
  <si>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</si>
  <si>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</si>
  <si>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</si>
  <si>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</si>
  <si>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</si>
  <si>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</si>
  <si>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</si>
  <si>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</si>
  <si>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</si>
  <si>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</si>
  <si>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</si>
  <si>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</si>
  <si>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</si>
  <si>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</si>
  <si>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</si>
  <si>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</si>
  <si>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</si>
  <si>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</si>
  <si>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</si>
  <si>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</si>
  <si>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</si>
  <si>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</si>
  <si>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</si>
  <si>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</si>
  <si>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</si>
  <si>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</si>
  <si>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</si>
  <si>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</si>
  <si>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</si>
  <si>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</si>
  <si>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</si>
  <si>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</si>
  <si>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</si>
  <si>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</si>
  <si>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</si>
  <si>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</si>
  <si>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</si>
  <si>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</si>
  <si>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</si>
  <si>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</si>
  <si>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</si>
  <si>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</si>
  <si>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</si>
  <si>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</si>
  <si>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</si>
  <si>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</si>
  <si>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</si>
  <si>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</si>
  <si>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</si>
  <si>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</si>
  <si>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</si>
  <si>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</si>
  <si>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</si>
  <si>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</si>
  <si>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</si>
  <si>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</si>
  <si>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</si>
  <si>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</si>
  <si>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</si>
  <si>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</si>
  <si>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</si>
  <si>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</si>
  <si>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</si>
  <si>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</si>
  <si>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</si>
  <si>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</si>
  <si>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</si>
  <si>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</si>
  <si>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</si>
  <si>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</si>
  <si>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</si>
  <si>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</si>
  <si>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</si>
  <si>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</si>
  <si>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</si>
  <si>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</si>
  <si>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</si>
  <si>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</si>
  <si>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</si>
  <si>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</si>
  <si>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</si>
  <si>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</si>
  <si>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</si>
  <si>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</si>
  <si>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</si>
  <si>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</si>
  <si>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</si>
  <si>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</si>
  <si>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</si>
  <si>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</si>
  <si>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</si>
  <si>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</si>
  <si>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</si>
  <si>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</si>
  <si>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</si>
  <si>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</si>
  <si>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</si>
  <si>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</si>
  <si>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</si>
  <si>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</si>
  <si>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</si>
  <si>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</si>
  <si>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</si>
  <si>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</si>
  <si>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</si>
  <si>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</si>
  <si>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</si>
  <si>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</si>
  <si>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</si>
  <si>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</si>
  <si>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</si>
  <si>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</si>
  <si>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</si>
  <si>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</si>
  <si>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</si>
  <si>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</si>
  <si>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</si>
  <si>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</si>
  <si>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</si>
  <si>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</si>
  <si>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</si>
  <si>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</si>
  <si>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по группам потребителей</t>
  </si>
  <si>
    <t>население</t>
  </si>
  <si>
    <t>население, исполнители коммунальных услуг (с НДС)</t>
  </si>
  <si>
    <t>прочие</t>
  </si>
  <si>
    <t>иные потребители (без НДС)</t>
  </si>
  <si>
    <t>без дифференциации</t>
  </si>
  <si>
    <t>Экономически обоснованные тарифы (с НДС)</t>
  </si>
  <si>
    <t>Экономически обоснованные тарифы (без НДС)</t>
  </si>
  <si>
    <t>п. Звездный: население, исполнители коммунальных услуг (с НДС)</t>
  </si>
  <si>
    <t>п. Звездный: иные потребители (без НДС)</t>
  </si>
  <si>
    <t>п. Звездный: Экономически обоснованные тарифы (с НДС)</t>
  </si>
  <si>
    <t>п. Звездный: Экономически обоснованные тарифы (без НДС)</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</si>
  <si>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</si>
  <si>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</si>
  <si>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</si>
  <si>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</si>
  <si>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</si>
  <si>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</si>
  <si>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</si>
  <si>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</si>
  <si>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</si>
  <si>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</si>
  <si>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</si>
  <si>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</si>
  <si>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</si>
  <si>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</si>
  <si>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</si>
  <si>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</si>
  <si>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</si>
  <si>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</si>
  <si>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</si>
  <si>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</si>
  <si>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</si>
  <si>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</si>
  <si>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</si>
  <si>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</si>
  <si>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</si>
  <si>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</si>
  <si>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</si>
  <si>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</si>
  <si>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</si>
  <si>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</si>
  <si>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</si>
  <si>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</si>
  <si>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</si>
  <si>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</si>
  <si>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</si>
  <si>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</si>
  <si>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</si>
  <si>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</si>
  <si>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</si>
  <si>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</si>
  <si>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</si>
  <si>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</si>
  <si>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</si>
  <si>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</si>
  <si>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</si>
  <si>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</si>
  <si>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</si>
  <si>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</si>
  <si>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</si>
  <si>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</si>
  <si>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</si>
  <si>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</si>
  <si>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</si>
  <si>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</si>
  <si>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</si>
  <si>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</si>
  <si>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</si>
  <si>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</si>
  <si>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</si>
  <si>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</si>
  <si>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</si>
  <si>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</si>
  <si>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</si>
  <si>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</si>
  <si>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</si>
  <si>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</si>
  <si>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</si>
  <si>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</si>
  <si>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</si>
  <si>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</si>
  <si>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</si>
  <si>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</si>
  <si>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</si>
  <si>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</si>
  <si>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</si>
  <si>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</si>
  <si>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</si>
  <si>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</si>
  <si>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</si>
  <si>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</si>
  <si>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</si>
  <si>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</si>
  <si>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</si>
  <si>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</si>
  <si>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</si>
  <si>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</si>
  <si>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</si>
  <si>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</si>
  <si>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</si>
  <si>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</si>
  <si>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</si>
  <si>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</si>
  <si>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</si>
  <si>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</si>
  <si>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</si>
  <si>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</si>
  <si>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</si>
  <si>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</si>
  <si>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</si>
  <si>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</si>
  <si>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</si>
  <si>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</si>
  <si>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</si>
  <si>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</si>
  <si>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</si>
  <si>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</si>
  <si>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</si>
  <si>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</si>
  <si>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</si>
  <si>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</si>
  <si>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</si>
  <si>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</si>
  <si>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</si>
  <si>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</si>
  <si>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</si>
  <si>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</si>
  <si>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</si>
  <si>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</si>
  <si>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</si>
  <si>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</si>
  <si>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</si>
  <si>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</si>
  <si>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</si>
  <si>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</si>
  <si>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</si>
  <si>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</si>
  <si>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</si>
  <si>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</si>
  <si>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</si>
  <si>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</si>
  <si>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</si>
  <si>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</si>
  <si>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</si>
  <si>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</si>
  <si>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</si>
  <si>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</si>
  <si>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</si>
  <si>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</si>
  <si>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</si>
  <si>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</si>
  <si>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</si>
  <si>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</si>
  <si>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</si>
  <si>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</si>
  <si>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</si>
  <si>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</si>
  <si>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</si>
  <si>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</si>
  <si>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</si>
  <si>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</si>
  <si>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</si>
  <si>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</si>
  <si>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</si>
  <si>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</si>
  <si>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</si>
  <si>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</si>
  <si>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</si>
  <si>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</si>
  <si>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</si>
  <si>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</si>
  <si>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</si>
  <si>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</si>
  <si>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</si>
  <si>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</si>
  <si>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</si>
  <si>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</si>
  <si>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</si>
  <si>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</si>
  <si>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</si>
  <si>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</si>
  <si>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</si>
  <si>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</si>
  <si>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</si>
  <si>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</si>
  <si>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</si>
  <si>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</si>
  <si>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</si>
  <si>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</si>
  <si>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</si>
  <si>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</si>
  <si>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</si>
  <si>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</si>
  <si>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</si>
  <si>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</si>
  <si>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</si>
  <si>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</si>
  <si>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</si>
  <si>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</si>
  <si>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</si>
  <si>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</si>
  <si>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</si>
  <si>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</si>
  <si>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</si>
  <si>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</si>
  <si>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</si>
  <si>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</si>
  <si>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</si>
  <si>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</si>
  <si>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</si>
  <si>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</si>
  <si>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</si>
  <si>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</si>
  <si>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</si>
  <si>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</si>
  <si>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</si>
  <si>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</si>
  <si>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</si>
  <si>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</si>
  <si>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</si>
  <si>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</si>
  <si>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</si>
  <si>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</si>
  <si>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</si>
  <si>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</si>
  <si>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</si>
  <si>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</si>
  <si>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</si>
  <si>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</si>
  <si>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</si>
  <si>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</si>
  <si>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</si>
  <si>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</si>
  <si>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</si>
  <si>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</si>
  <si>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</si>
  <si>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</si>
  <si>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</si>
  <si>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</si>
  <si>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</si>
  <si>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</si>
  <si>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</si>
  <si>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</si>
  <si>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</si>
  <si>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</si>
  <si>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</si>
  <si>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</si>
  <si>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</si>
  <si>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</si>
  <si>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</si>
  <si>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</si>
  <si>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</si>
  <si>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</si>
  <si>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</si>
  <si>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</si>
  <si>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</si>
  <si>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</si>
  <si>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</si>
  <si>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</si>
  <si>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</si>
  <si>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</si>
  <si>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</si>
  <si>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</si>
  <si>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</si>
  <si>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</si>
  <si>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</si>
  <si>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</si>
  <si>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</si>
  <si>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</si>
  <si>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</si>
  <si>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</si>
  <si>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</si>
  <si>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</si>
  <si>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</si>
  <si>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</si>
  <si>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</si>
  <si>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</si>
  <si>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</si>
  <si>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</si>
  <si>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</si>
  <si>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</si>
  <si>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</si>
  <si>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</si>
  <si>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</si>
  <si>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</si>
  <si>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</si>
  <si>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</si>
  <si>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</si>
  <si>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</si>
  <si>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</si>
  <si>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</si>
  <si>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</si>
  <si>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</si>
  <si>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</si>
  <si>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</si>
  <si>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</si>
  <si>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</si>
  <si>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</si>
  <si>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</si>
  <si>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</si>
  <si>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</si>
  <si>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</si>
  <si>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</si>
  <si>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</si>
  <si>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</si>
  <si>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</si>
  <si>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</si>
  <si>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</si>
  <si>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</si>
  <si>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</si>
  <si>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</si>
  <si>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</si>
  <si>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</si>
  <si>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</si>
  <si>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</si>
  <si>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</si>
  <si>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</si>
  <si>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</si>
  <si>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</si>
  <si>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</si>
  <si>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</si>
  <si>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</si>
  <si>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</si>
  <si>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</si>
  <si>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</si>
  <si>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</si>
  <si>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</si>
  <si>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</si>
  <si>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</si>
  <si>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</si>
  <si>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</si>
  <si>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</si>
  <si>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</si>
  <si>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</si>
  <si>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</si>
  <si>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</si>
  <si>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</si>
  <si>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</si>
  <si>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</si>
  <si>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</si>
  <si>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</si>
  <si>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</si>
  <si>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</si>
  <si>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</si>
  <si>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</si>
  <si>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</si>
  <si>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</si>
  <si>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</si>
  <si>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</si>
  <si>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</si>
  <si>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</si>
  <si>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</si>
  <si>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</si>
  <si>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</si>
  <si>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</si>
  <si>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</si>
  <si>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</si>
  <si>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</si>
  <si>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</si>
  <si>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</si>
  <si>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</si>
  <si>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</si>
  <si>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</si>
  <si>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</si>
  <si>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</si>
  <si>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</si>
  <si>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</si>
  <si>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</si>
  <si>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</si>
  <si>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</si>
  <si>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</si>
  <si>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</si>
  <si>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</si>
  <si>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</si>
  <si>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</si>
  <si>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</si>
  <si>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</si>
  <si>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</si>
  <si>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</si>
  <si>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</si>
  <si>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</si>
  <si>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</si>
  <si>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</si>
  <si>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</si>
  <si>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</si>
  <si>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</si>
  <si>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</si>
  <si>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</si>
  <si>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</si>
  <si>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</si>
  <si>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</si>
  <si>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</si>
  <si>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</si>
  <si>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</si>
  <si>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</si>
  <si>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</si>
  <si>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</si>
  <si>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</si>
  <si>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</si>
  <si>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</si>
  <si>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</si>
  <si>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</si>
  <si>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</si>
  <si>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</si>
  <si>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</si>
  <si>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</si>
  <si>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</si>
  <si>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</si>
  <si>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</si>
  <si>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</si>
  <si>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</si>
  <si>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</si>
  <si>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</si>
  <si>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</si>
  <si>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</si>
  <si>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</si>
  <si>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</si>
  <si>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</si>
  <si>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</si>
  <si>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</si>
  <si>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</si>
  <si>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</si>
  <si>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</si>
  <si>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</si>
  <si>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</si>
  <si>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</si>
  <si>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</si>
  <si>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</si>
  <si>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</si>
  <si>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</si>
  <si>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</si>
  <si>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</si>
  <si>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</si>
  <si>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</si>
  <si>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</si>
  <si>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</si>
  <si>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</si>
  <si>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</si>
  <si>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</si>
  <si>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</si>
  <si>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</si>
  <si>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</si>
  <si>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</si>
  <si>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</si>
  <si>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</si>
  <si>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</si>
  <si>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</si>
  <si>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</si>
  <si>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</si>
  <si>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</si>
  <si>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</si>
  <si>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</si>
  <si>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</si>
  <si>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</si>
  <si>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</si>
  <si>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</si>
  <si>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</si>
  <si>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</si>
  <si>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</si>
  <si>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</si>
  <si>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</si>
  <si>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</si>
  <si>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</si>
  <si>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</si>
  <si>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</si>
  <si>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</si>
  <si>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</si>
  <si>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</si>
  <si>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</si>
  <si>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</si>
  <si>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</si>
  <si>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</si>
  <si>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</si>
  <si>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</si>
  <si>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</si>
  <si>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</si>
  <si>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</si>
  <si>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</si>
  <si>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</si>
  <si>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</si>
  <si>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</si>
  <si>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</si>
  <si>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</si>
  <si>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</si>
  <si>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</si>
  <si>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</si>
  <si>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</si>
  <si>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</si>
  <si>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</si>
  <si>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</si>
  <si>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</si>
  <si>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</si>
  <si>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</si>
  <si>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</si>
  <si>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</si>
  <si>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</si>
  <si>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</si>
  <si>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</si>
  <si>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</si>
  <si>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</si>
  <si>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</si>
  <si>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</si>
  <si>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</si>
  <si>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</si>
  <si>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</si>
  <si>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</si>
  <si>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</si>
  <si>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</si>
  <si>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</si>
  <si>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</si>
  <si>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</si>
  <si>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</si>
  <si>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</si>
  <si>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</si>
  <si>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</si>
  <si>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</si>
  <si>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</si>
  <si>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</si>
  <si>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</si>
  <si>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</si>
  <si>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</si>
  <si>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</si>
  <si>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</si>
  <si>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</si>
  <si>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</si>
  <si>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</si>
  <si>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</si>
  <si>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</si>
  <si>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</si>
  <si>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</si>
  <si>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</si>
  <si>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</si>
  <si>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</si>
  <si>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</si>
  <si>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</si>
  <si>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</si>
  <si>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</si>
  <si>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</si>
  <si>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</si>
  <si>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</si>
  <si>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</si>
  <si>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</si>
  <si>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</si>
  <si>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</si>
  <si>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</si>
  <si>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</si>
  <si>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</si>
  <si>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</si>
  <si>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</si>
  <si>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</si>
  <si>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</si>
  <si>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</si>
  <si>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</si>
  <si>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</si>
  <si>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</si>
  <si>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</si>
  <si>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</si>
  <si>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</si>
  <si>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</si>
  <si>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</si>
  <si>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</si>
  <si>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</si>
  <si>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</si>
  <si>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</si>
  <si>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</si>
  <si>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</si>
  <si>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</si>
  <si>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</si>
  <si>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</si>
  <si>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</si>
  <si>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</si>
  <si>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</si>
  <si>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</si>
  <si>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</si>
  <si>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</si>
  <si>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</si>
  <si>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</si>
  <si>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</si>
  <si>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</si>
  <si>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</si>
  <si>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</si>
  <si>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</si>
  <si>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</si>
  <si>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</si>
  <si>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</si>
  <si>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</si>
  <si>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</si>
  <si>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</si>
  <si>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</si>
  <si>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</si>
  <si>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</si>
  <si>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</si>
  <si>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</si>
  <si>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</si>
  <si>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</si>
  <si>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</si>
  <si>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</si>
  <si>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</si>
  <si>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</si>
  <si>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</si>
  <si>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</si>
  <si>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</si>
  <si>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</si>
  <si>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</si>
  <si>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</si>
  <si>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</si>
  <si>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</si>
  <si>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</si>
  <si>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</si>
  <si>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</si>
  <si>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</si>
  <si>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</si>
  <si>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</si>
  <si>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</si>
  <si>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</si>
  <si>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</si>
  <si>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</si>
  <si>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</si>
  <si>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</si>
  <si>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</si>
  <si>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</si>
  <si>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</si>
  <si>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</si>
  <si>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</si>
  <si>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</si>
  <si>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http://vksar.ru/</t>
  </si>
  <si>
    <t>https://portal.eias.ru/Portal/DownloadPage.aspx?type=12&amp;guid=12790681-5cfa-4195-b9f2-89872183b7a4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</si>
  <si>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</si>
  <si>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https://portal.eias.ru/Portal/DownloadPage.aspx?type=12&amp;guid=8115d36e-005f-4b7a-bb00-51dc1d2ffd30</t>
  </si>
  <si>
    <t>Запрос на подключение технических условий</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</si>
  <si>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</si>
  <si>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Заявление о заключении договора о подключении (технологическом присоединении) к централизованным системам водоснабжения и водоотведения</t>
  </si>
  <si>
    <t>Федеральный закон от 07.12.2011 г. № 416-ФЗ  "О водоснабжении и водоотведении"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</si>
  <si>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</si>
  <si>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29.07.2013 г. № 644 "Об утверждении правил холодного водоснабжения и водоотведения и о внесении изменений в некоторые акты Правительства Российской Федерации"  </t>
  </si>
  <si>
    <t xml:space="preserve">Постановление Правительства РФ от 29.07.2013 г. № 645 "Об утверждении типовых договоров в сфере холодного водоснабжения и водоотведения"  </t>
  </si>
  <si>
    <t>Постановление Правительства РФ от 22 мая 2020 г. N 728 "Об утверждении Правил осуществления контроля состава и свойств сточных вод и о внесении изменений и признании утратившими силу некоторых актов Правительства Российской Федерации"</t>
  </si>
  <si>
    <t xml:space="preserve">Постановление Правительства РФ от 30 ноября 2021 г. N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о внесении изменений в отдельные акты Правительства Российской Федерациии и признании утратившими силу отдельных актов Правительства Российской Федерации и положений отдельных актов Правительства Российской Федерации" </t>
  </si>
  <si>
    <t>5.1.1</t>
  </si>
  <si>
    <t>(8342) 24-35-75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</si>
  <si>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</si>
  <si>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</si>
  <si>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430011, Республика Мордовия, г. Саранск, пер. Дачный, 2А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</si>
  <si>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</si>
  <si>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</si>
  <si>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</si>
  <si>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</si>
  <si>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</si>
  <si>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</si>
  <si>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</si>
  <si>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</si>
  <si>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</si>
  <si>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</si>
  <si>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</si>
  <si>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</si>
  <si>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</si>
  <si>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</si>
  <si>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</si>
  <si>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</si>
  <si>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</si>
  <si>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</si>
  <si>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</si>
  <si>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</si>
  <si>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</si>
  <si>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</si>
  <si>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</si>
  <si>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</si>
  <si>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</si>
  <si>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</si>
  <si>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</si>
  <si>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</si>
  <si>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</si>
  <si>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</si>
  <si>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</si>
  <si>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</si>
  <si>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</si>
  <si>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</si>
  <si>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</si>
  <si>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</si>
  <si>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</si>
  <si>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</si>
  <si>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</si>
  <si>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</si>
  <si>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</si>
  <si>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</si>
  <si>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</si>
  <si>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</si>
  <si>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</si>
  <si>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</si>
  <si>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</si>
  <si>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</si>
  <si>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</si>
  <si>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</si>
  <si>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</si>
  <si>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</si>
  <si>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</si>
  <si>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</si>
  <si>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</si>
  <si>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</si>
  <si>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</si>
  <si>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</si>
  <si>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</si>
  <si>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</si>
  <si>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</si>
  <si>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</si>
  <si>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</si>
  <si>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</si>
  <si>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</si>
  <si>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</si>
  <si>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</si>
  <si>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</si>
  <si>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</si>
  <si>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</si>
  <si>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</si>
  <si>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</si>
  <si>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</si>
  <si>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</si>
  <si>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</si>
  <si>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</si>
  <si>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</si>
  <si>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</si>
  <si>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</si>
  <si>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</si>
  <si>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</si>
  <si>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</si>
  <si>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</si>
  <si>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</si>
  <si>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</si>
  <si>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</si>
  <si>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</si>
  <si>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</si>
  <si>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</si>
  <si>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</si>
  <si>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</si>
  <si>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</si>
  <si>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</si>
  <si>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</si>
  <si>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</si>
  <si>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</si>
  <si>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</si>
  <si>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</si>
  <si>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</si>
  <si>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</si>
  <si>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</si>
  <si>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</si>
  <si>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</si>
  <si>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</si>
  <si>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</si>
  <si>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</si>
  <si>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</si>
  <si>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</si>
  <si>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</si>
  <si>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</si>
  <si>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</si>
  <si>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</si>
  <si>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</si>
  <si>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</si>
  <si>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</si>
  <si>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</si>
  <si>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</si>
  <si>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</si>
  <si>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</si>
  <si>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</si>
  <si>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</si>
  <si>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</si>
  <si>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</si>
  <si>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</si>
  <si>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</si>
  <si>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</si>
  <si>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</si>
  <si>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</si>
  <si>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</si>
  <si>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</si>
  <si>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</si>
  <si>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</si>
  <si>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</si>
  <si>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</si>
  <si>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</si>
  <si>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</si>
  <si>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</si>
  <si>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</si>
  <si>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</si>
  <si>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</si>
  <si>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</si>
  <si>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</si>
  <si>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</si>
  <si>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</si>
  <si>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</si>
  <si>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</si>
  <si>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</si>
  <si>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</si>
  <si>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</si>
  <si>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</si>
  <si>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</si>
  <si>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</si>
  <si>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</si>
  <si>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</si>
  <si>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</si>
  <si>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</si>
  <si>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</si>
  <si>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</si>
  <si>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</si>
  <si>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</si>
  <si>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</si>
  <si>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</si>
  <si>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</si>
  <si>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</si>
  <si>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</si>
  <si>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</si>
  <si>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</si>
  <si>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</si>
  <si>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</si>
  <si>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</si>
  <si>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</si>
  <si>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</si>
  <si>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</si>
  <si>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</si>
  <si>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</si>
  <si>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</si>
  <si>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</si>
  <si>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</si>
  <si>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</si>
  <si>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</si>
  <si>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</si>
  <si>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</si>
  <si>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</si>
  <si>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</si>
  <si>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</si>
  <si>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</si>
  <si>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</si>
  <si>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</si>
  <si>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</si>
  <si>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</si>
  <si>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</si>
  <si>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</si>
  <si>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</si>
  <si>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</si>
  <si>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</si>
  <si>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</si>
  <si>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</si>
  <si>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</si>
  <si>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</si>
  <si>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</si>
  <si>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</si>
  <si>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</si>
  <si>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</si>
  <si>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</si>
  <si>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</si>
  <si>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</si>
  <si>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</si>
  <si>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</si>
  <si>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</si>
  <si>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</si>
  <si>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</si>
  <si>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</si>
  <si>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</si>
  <si>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</si>
  <si>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</si>
  <si>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</si>
  <si>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</si>
  <si>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</si>
  <si>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</si>
  <si>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</si>
  <si>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</si>
  <si>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</si>
  <si>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</si>
  <si>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</si>
  <si>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</si>
  <si>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</si>
  <si>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</si>
  <si>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</si>
  <si>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</si>
  <si>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</si>
  <si>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</si>
  <si>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</si>
  <si>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</si>
  <si>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</si>
  <si>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</si>
  <si>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</si>
  <si>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</si>
  <si>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</si>
  <si>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</si>
  <si>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</si>
  <si>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</si>
  <si>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</si>
  <si>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</si>
  <si>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</si>
  <si>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</si>
  <si>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</si>
  <si>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</si>
  <si>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</si>
  <si>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</si>
  <si>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</si>
  <si>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</si>
  <si>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</si>
  <si>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</si>
  <si>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</si>
  <si>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</si>
  <si>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</si>
  <si>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</si>
  <si>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</si>
  <si>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</si>
  <si>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</si>
  <si>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</si>
  <si>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</si>
  <si>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</si>
  <si>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</si>
  <si>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</si>
  <si>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</si>
  <si>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</si>
  <si>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</si>
  <si>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</si>
  <si>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</si>
  <si>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</si>
  <si>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</si>
  <si>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</si>
  <si>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</si>
  <si>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</si>
  <si>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</si>
  <si>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</si>
  <si>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</si>
  <si>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</si>
  <si>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</si>
  <si>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</si>
  <si>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</si>
  <si>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</si>
  <si>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</si>
  <si>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</si>
  <si>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</si>
  <si>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</si>
  <si>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</si>
  <si>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</si>
  <si>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</si>
  <si>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</si>
  <si>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</si>
  <si>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</si>
  <si>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</si>
  <si>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</si>
  <si>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</si>
  <si>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</si>
  <si>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</si>
  <si>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</si>
  <si>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</si>
  <si>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</si>
  <si>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</si>
  <si>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</si>
  <si>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</si>
  <si>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</si>
  <si>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</si>
  <si>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</si>
  <si>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</si>
  <si>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</si>
  <si>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</si>
  <si>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</si>
  <si>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</si>
  <si>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</si>
  <si>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</si>
  <si>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</si>
  <si>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</si>
  <si>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</si>
  <si>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</si>
  <si>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</si>
  <si>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</si>
  <si>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</si>
  <si>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</si>
  <si>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</si>
  <si>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</si>
  <si>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</si>
  <si>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</si>
  <si>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</si>
  <si>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</si>
  <si>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</si>
  <si>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</si>
  <si>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</si>
  <si>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</si>
  <si>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</si>
  <si>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</si>
  <si>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</si>
  <si>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</si>
  <si>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</si>
  <si>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</si>
  <si>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</si>
  <si>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</si>
  <si>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</si>
  <si>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</si>
  <si>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</si>
  <si>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</si>
  <si>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</si>
  <si>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</si>
  <si>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</si>
  <si>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</si>
  <si>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</si>
  <si>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</si>
  <si>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</si>
  <si>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</si>
  <si>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</si>
  <si>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</si>
  <si>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</si>
  <si>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</si>
  <si>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</si>
  <si>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</si>
  <si>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</si>
  <si>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</si>
  <si>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</si>
  <si>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</si>
  <si>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</si>
  <si>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</si>
  <si>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</si>
  <si>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</si>
  <si>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</si>
  <si>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</si>
  <si>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</si>
  <si>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</si>
  <si>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</si>
  <si>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</si>
  <si>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</si>
  <si>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</si>
  <si>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</si>
  <si>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</si>
  <si>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</si>
  <si>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</si>
  <si>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</si>
  <si>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</si>
  <si>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</si>
  <si>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</si>
  <si>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</si>
  <si>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</si>
  <si>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</si>
  <si>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</si>
  <si>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</si>
  <si>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</si>
  <si>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</si>
  <si>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</si>
  <si>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</si>
  <si>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</si>
  <si>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</si>
  <si>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</si>
  <si>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</si>
  <si>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</si>
  <si>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</si>
  <si>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</si>
  <si>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</si>
  <si>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</si>
  <si>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</si>
  <si>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</si>
  <si>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</si>
  <si>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</si>
  <si>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</si>
  <si>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</si>
  <si>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</si>
  <si>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</si>
  <si>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</si>
  <si>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</si>
  <si>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</si>
  <si>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</si>
  <si>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</si>
  <si>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</si>
  <si>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</si>
  <si>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</si>
  <si>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</si>
  <si>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</si>
  <si>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</si>
  <si>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</si>
  <si>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</si>
  <si>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</si>
  <si>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</si>
  <si>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</si>
  <si>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</si>
  <si>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</si>
  <si>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</si>
  <si>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</si>
  <si>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</si>
  <si>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</si>
  <si>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</si>
  <si>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</si>
  <si>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</si>
  <si>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</si>
  <si>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</si>
  <si>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</si>
  <si>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</si>
  <si>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</si>
  <si>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</si>
  <si>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</si>
  <si>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</si>
  <si>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</si>
  <si>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</si>
  <si>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</si>
  <si>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</si>
  <si>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</si>
  <si>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</si>
  <si>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</si>
  <si>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</si>
  <si>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</si>
  <si>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</si>
  <si>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</si>
  <si>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</si>
  <si>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</si>
  <si>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</si>
  <si>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</si>
  <si>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</si>
  <si>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</si>
  <si>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</si>
  <si>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</si>
  <si>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</si>
  <si>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</si>
  <si>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</si>
  <si>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</si>
  <si>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</si>
  <si>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</si>
  <si>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</si>
  <si>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</si>
  <si>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</si>
  <si>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</si>
  <si>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</si>
  <si>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</si>
  <si>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</si>
  <si>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</si>
  <si>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</si>
  <si>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</si>
  <si>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</si>
  <si>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</si>
  <si>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</si>
  <si>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</si>
  <si>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</si>
  <si>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</si>
  <si>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</si>
  <si>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</si>
  <si>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</si>
  <si>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</si>
  <si>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</si>
  <si>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</si>
  <si>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</si>
  <si>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</si>
  <si>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</si>
  <si>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</si>
  <si>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</si>
  <si>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</si>
  <si>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</si>
  <si>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</si>
  <si>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</si>
  <si>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</si>
  <si>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</si>
  <si>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</si>
  <si>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</si>
  <si>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</si>
  <si>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</si>
  <si>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</si>
  <si>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</si>
  <si>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</si>
  <si>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</si>
  <si>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</si>
  <si>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</si>
  <si>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</si>
  <si>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</si>
  <si>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</si>
  <si>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</si>
  <si>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</si>
  <si>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</si>
  <si>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</si>
  <si>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</si>
  <si>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</si>
  <si>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</si>
  <si>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</si>
  <si>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</si>
  <si>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</si>
  <si>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</si>
  <si>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</si>
  <si>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</si>
  <si>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</si>
  <si>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</si>
  <si>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</si>
  <si>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</si>
  <si>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</si>
  <si>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</si>
  <si>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</si>
  <si>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</si>
  <si>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</si>
  <si>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</si>
  <si>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</si>
  <si>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</si>
  <si>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</si>
  <si>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</si>
  <si>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</si>
  <si>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</si>
  <si>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</si>
  <si>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</si>
  <si>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</si>
  <si>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</si>
  <si>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</si>
  <si>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</si>
  <si>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</si>
  <si>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55</t>
  </si>
  <si>
    <t>Республика Карелия</t>
  </si>
  <si>
    <t>IP_ID</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</si>
  <si>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</si>
  <si>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</si>
  <si>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</si>
  <si>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</si>
  <si>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</si>
  <si>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</si>
  <si>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</si>
  <si>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</si>
  <si>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</si>
  <si>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</si>
  <si>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</si>
  <si>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</si>
  <si>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</si>
  <si>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</si>
  <si>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</si>
  <si>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</si>
  <si>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</si>
  <si>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</si>
  <si>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</si>
  <si>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</si>
  <si>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</si>
  <si>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</si>
  <si>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</si>
  <si>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</si>
  <si>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</si>
  <si>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</si>
  <si>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</si>
  <si>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</si>
  <si>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</si>
  <si>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</si>
  <si>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</si>
  <si>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</si>
  <si>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</si>
  <si>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</si>
  <si>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</si>
  <si>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</si>
  <si>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</si>
  <si>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</si>
  <si>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</si>
  <si>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</si>
  <si>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</si>
  <si>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</si>
  <si>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</si>
  <si>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</si>
  <si>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</si>
  <si>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</si>
  <si>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</si>
  <si>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</si>
  <si>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</si>
  <si>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</si>
  <si>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</si>
  <si>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</si>
  <si>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</si>
  <si>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</si>
  <si>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</si>
  <si>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</si>
  <si>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</si>
  <si>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</si>
  <si>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</si>
  <si>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</si>
  <si>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</si>
  <si>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</si>
  <si>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</si>
  <si>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</si>
  <si>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</si>
  <si>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</si>
  <si>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</si>
  <si>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</si>
  <si>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</si>
  <si>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</si>
  <si>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</si>
  <si>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</si>
  <si>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</si>
  <si>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</si>
  <si>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</si>
  <si>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</si>
  <si>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</si>
  <si>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</si>
  <si>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</si>
  <si>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</si>
  <si>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</si>
  <si>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</si>
  <si>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</si>
  <si>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</si>
  <si>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</si>
  <si>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</si>
  <si>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</si>
  <si>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</si>
  <si>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</si>
  <si>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</si>
  <si>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</si>
  <si>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</si>
  <si>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</si>
  <si>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</si>
  <si>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</si>
  <si>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</si>
  <si>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</si>
  <si>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</si>
  <si>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</si>
  <si>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</si>
  <si>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</si>
  <si>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</si>
  <si>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</si>
  <si>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</si>
  <si>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</si>
  <si>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</si>
  <si>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</si>
  <si>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</si>
  <si>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</si>
  <si>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</si>
  <si>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</si>
  <si>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</si>
  <si>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</si>
  <si>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</si>
  <si>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</si>
  <si>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</si>
  <si>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</si>
  <si>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</si>
  <si>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</si>
  <si>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</si>
  <si>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</si>
  <si>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</si>
  <si>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</si>
  <si>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</si>
  <si>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</si>
  <si>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</si>
  <si>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</si>
  <si>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</si>
  <si>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</si>
  <si>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</si>
  <si>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</si>
  <si>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</si>
  <si>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</si>
  <si>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</si>
  <si>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</si>
  <si>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</si>
  <si>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</si>
  <si>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</si>
  <si>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</si>
  <si>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</si>
  <si>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</si>
  <si>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</si>
  <si>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</si>
  <si>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</si>
  <si>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</si>
  <si>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</si>
  <si>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</si>
  <si>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</si>
  <si>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</si>
  <si>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</si>
  <si>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</si>
  <si>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</si>
  <si>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</si>
  <si>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</si>
  <si>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</si>
  <si>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</si>
  <si>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</si>
  <si>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</si>
  <si>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</si>
  <si>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</si>
  <si>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</si>
  <si>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</si>
  <si>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</si>
  <si>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</si>
  <si>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</si>
  <si>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</si>
  <si>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</si>
  <si>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</si>
  <si>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</si>
  <si>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</si>
  <si>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</si>
  <si>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</si>
  <si>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</si>
  <si>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</si>
  <si>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</si>
  <si>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</si>
  <si>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</si>
  <si>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</si>
  <si>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</si>
  <si>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</si>
  <si>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</si>
  <si>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</si>
  <si>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</si>
  <si>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</si>
  <si>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</si>
  <si>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</si>
  <si>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</si>
  <si>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</si>
  <si>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</si>
  <si>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</si>
  <si>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</si>
  <si>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</si>
  <si>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</si>
  <si>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</si>
  <si>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</si>
  <si>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</si>
  <si>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</si>
  <si>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</si>
  <si>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</si>
  <si>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</si>
  <si>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</si>
  <si>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</si>
  <si>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Приказ Государственного комитета по тарифам Республики Мордовия №82 от 25.06.2025</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</si>
  <si>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</si>
  <si>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</si>
  <si>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</si>
  <si>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</si>
  <si>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</si>
  <si>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</si>
  <si>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</si>
  <si>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</si>
  <si>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</si>
  <si>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</si>
  <si>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</si>
  <si>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</si>
  <si>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</si>
  <si>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</si>
  <si>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</si>
  <si>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</si>
  <si>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</si>
  <si>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</si>
  <si>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</si>
  <si>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</si>
  <si>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</si>
  <si>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</si>
  <si>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</si>
  <si>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</si>
  <si>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</si>
  <si>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</si>
  <si>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</si>
  <si>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</si>
  <si>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</si>
  <si>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</si>
  <si>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</si>
  <si>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</si>
  <si>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</si>
  <si>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</si>
  <si>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</si>
  <si>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</si>
  <si>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</si>
  <si>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</si>
  <si>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</si>
  <si>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</si>
  <si>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</si>
  <si>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</si>
  <si>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</si>
  <si>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</si>
  <si>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</si>
  <si>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</si>
  <si>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</si>
  <si>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</si>
  <si>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</si>
  <si>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</si>
  <si>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</si>
  <si>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</si>
  <si>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</si>
  <si>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</si>
  <si>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</si>
  <si>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</si>
  <si>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</si>
  <si>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</si>
  <si>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</si>
  <si>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</si>
  <si>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</si>
  <si>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</si>
  <si>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</si>
  <si>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</si>
  <si>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</si>
  <si>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</si>
  <si>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</si>
  <si>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</si>
  <si>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</si>
  <si>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</si>
  <si>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</si>
  <si>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</si>
  <si>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</si>
  <si>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</si>
  <si>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</si>
  <si>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</si>
  <si>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</si>
  <si>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</si>
  <si>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</si>
  <si>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</si>
  <si>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</si>
  <si>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</si>
  <si>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</si>
  <si>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</si>
  <si>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</si>
  <si>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</si>
  <si>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</si>
  <si>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</si>
  <si>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</si>
  <si>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</si>
  <si>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</si>
  <si>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</si>
  <si>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</si>
  <si>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</si>
  <si>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</si>
  <si>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</si>
  <si>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</si>
  <si>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</si>
  <si>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</si>
  <si>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</si>
  <si>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</si>
  <si>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</si>
  <si>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</si>
  <si>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</si>
  <si>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</si>
  <si>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</si>
  <si>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</si>
  <si>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</si>
  <si>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</si>
  <si>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</si>
  <si>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</si>
  <si>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</si>
  <si>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</si>
  <si>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</si>
  <si>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</si>
  <si>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</si>
  <si>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</si>
  <si>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</si>
  <si>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</si>
  <si>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</si>
  <si>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</si>
  <si>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</si>
  <si>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</si>
  <si>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</si>
  <si>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</si>
  <si>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</si>
  <si>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</si>
  <si>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</si>
  <si>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</si>
  <si>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</si>
  <si>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</si>
  <si>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</si>
  <si>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</si>
  <si>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</si>
  <si>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</si>
  <si>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</si>
  <si>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</si>
  <si>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</si>
  <si>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</si>
  <si>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</si>
  <si>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</si>
  <si>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</si>
  <si>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</si>
  <si>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</si>
  <si>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</si>
  <si>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</si>
  <si>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</si>
  <si>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</si>
  <si>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</si>
  <si>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</si>
  <si>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</si>
  <si>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</si>
  <si>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</si>
  <si>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</si>
  <si>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</si>
  <si>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</si>
  <si>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</si>
  <si>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</si>
  <si>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</si>
  <si>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</si>
  <si>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</si>
  <si>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</si>
  <si>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</si>
  <si>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</si>
  <si>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</si>
  <si>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</si>
  <si>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</si>
  <si>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</si>
  <si>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</si>
  <si>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</si>
  <si>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</si>
  <si>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</si>
  <si>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</si>
  <si>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</si>
  <si>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</si>
  <si>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</si>
  <si>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</si>
  <si>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</si>
  <si>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</si>
  <si>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</si>
  <si>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</si>
  <si>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</si>
  <si>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</si>
  <si>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</si>
  <si>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</si>
  <si>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</si>
  <si>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</si>
  <si>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</si>
  <si>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</si>
  <si>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</si>
  <si>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</si>
  <si>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</si>
  <si>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</si>
  <si>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</si>
  <si>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</si>
  <si>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</si>
  <si>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</si>
  <si>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</si>
  <si>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</si>
  <si>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</si>
  <si>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</si>
  <si>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</si>
  <si>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</si>
  <si>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</si>
  <si>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</si>
  <si>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</si>
  <si>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</si>
  <si>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</si>
  <si>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</si>
  <si>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</si>
  <si>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</si>
  <si>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</si>
  <si>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</si>
  <si>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</si>
  <si>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</si>
  <si>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</si>
  <si>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</si>
  <si>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</si>
  <si>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</si>
  <si>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</si>
  <si>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</si>
  <si>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</si>
  <si>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</si>
  <si>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</si>
  <si>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</si>
  <si>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</si>
  <si>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</si>
  <si>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</si>
  <si>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</si>
  <si>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</si>
  <si>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</si>
  <si>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</si>
  <si>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</si>
  <si>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</si>
  <si>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</si>
  <si>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</si>
  <si>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</si>
  <si>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</si>
  <si>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</si>
  <si>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</si>
  <si>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</si>
  <si>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</si>
  <si>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</si>
  <si>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</si>
  <si>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</si>
  <si>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</si>
  <si>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</si>
  <si>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</si>
  <si>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</si>
  <si>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</si>
  <si>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</si>
  <si>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</si>
  <si>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</si>
  <si>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</si>
  <si>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</si>
  <si>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</si>
  <si>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</si>
  <si>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</si>
  <si>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</si>
  <si>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</si>
  <si>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</si>
  <si>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</si>
  <si>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</si>
  <si>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</si>
  <si>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</si>
  <si>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</si>
  <si>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</si>
  <si>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</si>
  <si>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</si>
  <si>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</si>
  <si>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</si>
  <si>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</si>
  <si>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</si>
  <si>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</si>
  <si>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</si>
  <si>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</si>
  <si>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</si>
  <si>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</si>
  <si>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</si>
  <si>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</si>
  <si>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</si>
  <si>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</si>
  <si>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</si>
  <si>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</si>
  <si>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</si>
  <si>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</si>
  <si>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</si>
  <si>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</si>
  <si>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</si>
  <si>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</si>
  <si>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</si>
  <si>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</si>
  <si>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</si>
  <si>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</si>
  <si>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</si>
  <si>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</si>
  <si>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</si>
  <si>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</si>
  <si>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</si>
  <si>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</si>
  <si>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</si>
  <si>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</si>
  <si>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</si>
  <si>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</si>
  <si>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</si>
  <si>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</si>
  <si>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</si>
  <si>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</si>
  <si>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</si>
  <si>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</si>
  <si>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</si>
  <si>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</si>
  <si>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</si>
  <si>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</si>
  <si>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</si>
  <si>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</si>
  <si>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</si>
  <si>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</si>
  <si>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</si>
  <si>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</si>
  <si>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</si>
  <si>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</si>
  <si>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</si>
  <si>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</si>
  <si>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</si>
  <si>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</si>
  <si>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</si>
  <si>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</si>
  <si>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</si>
  <si>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</si>
  <si>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</si>
  <si>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</si>
  <si>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</si>
  <si>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</si>
  <si>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</si>
  <si>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</si>
  <si>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</si>
  <si>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</si>
  <si>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</si>
  <si>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</si>
  <si>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</si>
  <si>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</si>
  <si>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</si>
  <si>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</si>
  <si>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</si>
  <si>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</si>
  <si>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</si>
  <si>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</si>
  <si>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</si>
  <si>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</si>
  <si>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2630</t>
  </si>
  <si>
    <t>26503526</t>
  </si>
  <si>
    <t>АО "103 арсенал"</t>
  </si>
  <si>
    <t>1328001381</t>
  </si>
  <si>
    <t>132801001</t>
  </si>
  <si>
    <t>23-11-2009 00:00:00</t>
  </si>
  <si>
    <t>28796046</t>
  </si>
  <si>
    <t>АО "ГТ Энерго"</t>
  </si>
  <si>
    <t>7703806647</t>
  </si>
  <si>
    <t>772801001</t>
  </si>
  <si>
    <t>26560525</t>
  </si>
  <si>
    <t>АО "ГУ ЖКХ"</t>
  </si>
  <si>
    <t>5116000922</t>
  </si>
  <si>
    <t>511601001</t>
  </si>
  <si>
    <t>13-05-2009 00:00:00</t>
  </si>
  <si>
    <t>30373688</t>
  </si>
  <si>
    <t>583645001</t>
  </si>
  <si>
    <t>26490550</t>
  </si>
  <si>
    <t>АО "Мордовская электросеть"</t>
  </si>
  <si>
    <t>1324134775</t>
  </si>
  <si>
    <t>132401001</t>
  </si>
  <si>
    <t>26546012</t>
  </si>
  <si>
    <t>АО "РЭУ"</t>
  </si>
  <si>
    <t>7714783092</t>
  </si>
  <si>
    <t>644943001</t>
  </si>
  <si>
    <t>26838066</t>
  </si>
  <si>
    <t>770401001</t>
  </si>
  <si>
    <t>26485308</t>
  </si>
  <si>
    <t>АО “РЭУ” “Самарский”</t>
  </si>
  <si>
    <t>631143001</t>
  </si>
  <si>
    <t>31029951</t>
  </si>
  <si>
    <t>ГБУЗ Республики Мордовия "МРКПБ"</t>
  </si>
  <si>
    <t>1315000831</t>
  </si>
  <si>
    <t>131501001</t>
  </si>
  <si>
    <t>17-04-2017 00:00:00</t>
  </si>
  <si>
    <t>ГОСУДАРСТВЕННЫЙ КОМИТЕТ ПО ТАРИФАМ РЕСПУБЛИКИ МОРДОВИЯ</t>
  </si>
  <si>
    <t>1326250576</t>
  </si>
  <si>
    <t>31209091</t>
  </si>
  <si>
    <t>ИП Донодин А.А.</t>
  </si>
  <si>
    <t>132811290169</t>
  </si>
  <si>
    <t>04-04-2018 00:00:00</t>
  </si>
  <si>
    <t>31355991</t>
  </si>
  <si>
    <t>МАУ "СЦО"</t>
  </si>
  <si>
    <t>1324002352</t>
  </si>
  <si>
    <t>03-10-2017 00:00:00</t>
  </si>
  <si>
    <t>31610551</t>
  </si>
  <si>
    <t>МБУ "СХОДОМС МУ" Большеигнатовского муниципального района Республики Мордовия</t>
  </si>
  <si>
    <t>1305000215</t>
  </si>
  <si>
    <t>130501001</t>
  </si>
  <si>
    <t>11-03-2016 00:00:00</t>
  </si>
  <si>
    <t>28975844</t>
  </si>
  <si>
    <t>МКП "Коммунальщик"</t>
  </si>
  <si>
    <t>1320001206</t>
  </si>
  <si>
    <t>132001001</t>
  </si>
  <si>
    <t>10-09-2014 00:00:00</t>
  </si>
  <si>
    <t>26354165</t>
  </si>
  <si>
    <t>МП "Кадошкиноэлектротеплосеть"</t>
  </si>
  <si>
    <t>1311088190</t>
  </si>
  <si>
    <t>131101001</t>
  </si>
  <si>
    <t>26354158</t>
  </si>
  <si>
    <t>МП "Тургеневожилкомхоз"</t>
  </si>
  <si>
    <t>1301062683</t>
  </si>
  <si>
    <t>130101001</t>
  </si>
  <si>
    <t>31454066</t>
  </si>
  <si>
    <t>МП Зубово-Полянского муниципального района "ТС"</t>
  </si>
  <si>
    <t>1308084703</t>
  </si>
  <si>
    <t>130801001</t>
  </si>
  <si>
    <t>04-06-2020 00:00:00</t>
  </si>
  <si>
    <t>31369379</t>
  </si>
  <si>
    <t>МП КМР "Ковылкинские Тепловые Сети"</t>
  </si>
  <si>
    <t>1323000828</t>
  </si>
  <si>
    <t>132301001</t>
  </si>
  <si>
    <t>29-11-2019 00:00:00</t>
  </si>
  <si>
    <t>28828669</t>
  </si>
  <si>
    <t>МУП "Андреевское ЖКХ"</t>
  </si>
  <si>
    <t>1319001716</t>
  </si>
  <si>
    <t>131901001</t>
  </si>
  <si>
    <t>05-09-2014 00:00:00</t>
  </si>
  <si>
    <t>26490490</t>
  </si>
  <si>
    <t>МУП "Ардатовтеплосеть"</t>
  </si>
  <si>
    <t>1301063574</t>
  </si>
  <si>
    <t>16-03-2006 00:00:00</t>
  </si>
  <si>
    <t>26490510</t>
  </si>
  <si>
    <t>МУП "Атюрьевоэлектротеплосеть"</t>
  </si>
  <si>
    <t>1302064517</t>
  </si>
  <si>
    <t>130201001</t>
  </si>
  <si>
    <t>31536085</t>
  </si>
  <si>
    <t>МУП "ЖКХ Теньгушево"</t>
  </si>
  <si>
    <t>1320001407</t>
  </si>
  <si>
    <t>28821168</t>
  </si>
  <si>
    <t>МУП "ТР Ичалковского муниципального района"</t>
  </si>
  <si>
    <t>1310188650</t>
  </si>
  <si>
    <t>131001001</t>
  </si>
  <si>
    <t>18-11-2010 00:00:00</t>
  </si>
  <si>
    <t>26354168</t>
  </si>
  <si>
    <t>МУП "Темниковэлектротеплосеть"</t>
  </si>
  <si>
    <t>1319021977</t>
  </si>
  <si>
    <t>26354163</t>
  </si>
  <si>
    <t>МУП "Энергосервис"</t>
  </si>
  <si>
    <t>1309084086</t>
  </si>
  <si>
    <t>130901001</t>
  </si>
  <si>
    <t>31454042</t>
  </si>
  <si>
    <t>МУП ЧМР "Теплоснабжение"</t>
  </si>
  <si>
    <t>1322001650</t>
  </si>
  <si>
    <t>132201001</t>
  </si>
  <si>
    <t>25-05-2020 00:00:00</t>
  </si>
  <si>
    <t>26354157</t>
  </si>
  <si>
    <t>ОАО "Ардатовский светотехнический завод"</t>
  </si>
  <si>
    <t>1301011495</t>
  </si>
  <si>
    <t>18-09-2002 00:00:00</t>
  </si>
  <si>
    <t>30989704</t>
  </si>
  <si>
    <t>ООО "Газспецсервис"</t>
  </si>
  <si>
    <t>1326248383</t>
  </si>
  <si>
    <t>26608953</t>
  </si>
  <si>
    <t>ООО "ЖКХ Явас"</t>
  </si>
  <si>
    <t>1308083308</t>
  </si>
  <si>
    <t>30858835</t>
  </si>
  <si>
    <t>ООО "ЖКЦ"</t>
  </si>
  <si>
    <t>1308084340</t>
  </si>
  <si>
    <t>25-08-2015 00:00:00</t>
  </si>
  <si>
    <t>30998551</t>
  </si>
  <si>
    <t>ООО "Изотерма"</t>
  </si>
  <si>
    <t>1326249267</t>
  </si>
  <si>
    <t>21-07-2017 00:00:00</t>
  </si>
  <si>
    <t>30858817</t>
  </si>
  <si>
    <t>ООО "ИнКомСистемы - Мордовия"</t>
  </si>
  <si>
    <t>1327025816</t>
  </si>
  <si>
    <t>132701001</t>
  </si>
  <si>
    <t>20-11-2015 00:00:00</t>
  </si>
  <si>
    <t>30363143</t>
  </si>
  <si>
    <t>ООО "Источник"</t>
  </si>
  <si>
    <t>1312090844</t>
  </si>
  <si>
    <t>23-09-1999 00:00:00</t>
  </si>
  <si>
    <t>26490541</t>
  </si>
  <si>
    <t>ООО "Лямбирские тепло-водо сети"</t>
  </si>
  <si>
    <t>1315488217</t>
  </si>
  <si>
    <t>28819022</t>
  </si>
  <si>
    <t>ООО "Малахит"</t>
  </si>
  <si>
    <t>1322000769</t>
  </si>
  <si>
    <t>15-07-2014 00:00:00</t>
  </si>
  <si>
    <t>27271706</t>
  </si>
  <si>
    <t>ООО "Мордовкоммунэнерго"</t>
  </si>
  <si>
    <t>1326218861</t>
  </si>
  <si>
    <t>16-06-2011 00:00:00</t>
  </si>
  <si>
    <t>31033059</t>
  </si>
  <si>
    <t>ООО "Округ-С"</t>
  </si>
  <si>
    <t>1327030421</t>
  </si>
  <si>
    <t>08-06-2017 00:00:00</t>
  </si>
  <si>
    <t>30362893</t>
  </si>
  <si>
    <t>ООО "РЕСБЕР"</t>
  </si>
  <si>
    <t>1326231936</t>
  </si>
  <si>
    <t>23-07-2015 00:00:00</t>
  </si>
  <si>
    <t>30861127</t>
  </si>
  <si>
    <t>ООО "Сервис-Центр"</t>
  </si>
  <si>
    <t>5821901692</t>
  </si>
  <si>
    <t>07-10-2016 00:00:00</t>
  </si>
  <si>
    <t>27778531</t>
  </si>
  <si>
    <t>ООО "Строительная Инициатива"</t>
  </si>
  <si>
    <t>1327003146</t>
  </si>
  <si>
    <t>31519155</t>
  </si>
  <si>
    <t>ООО "ТСО"</t>
  </si>
  <si>
    <t>1326255870</t>
  </si>
  <si>
    <t>19-08-2020 00:00:00</t>
  </si>
  <si>
    <t>26490522</t>
  </si>
  <si>
    <t>ООО "Тепло-Люкс М"</t>
  </si>
  <si>
    <t>1328905891</t>
  </si>
  <si>
    <t>31221983</t>
  </si>
  <si>
    <t>ООО "Теплосети"</t>
  </si>
  <si>
    <t>1301001000</t>
  </si>
  <si>
    <t>11-09-2018 00:00:00</t>
  </si>
  <si>
    <t>30992213</t>
  </si>
  <si>
    <t>ООО "Теплоснаб"</t>
  </si>
  <si>
    <t>1326247534</t>
  </si>
  <si>
    <t>30957769</t>
  </si>
  <si>
    <t>ООО "Теплостандарт"</t>
  </si>
  <si>
    <t>1327030333</t>
  </si>
  <si>
    <t>24-05-2017 00:00:00</t>
  </si>
  <si>
    <t>30798339</t>
  </si>
  <si>
    <t>ООО "Управление ЖКХ"</t>
  </si>
  <si>
    <t>1326195082</t>
  </si>
  <si>
    <t>30-11-2015 00:00:00</t>
  </si>
  <si>
    <t>26354170</t>
  </si>
  <si>
    <t>ООО "Энергия"</t>
  </si>
  <si>
    <t>1321116464</t>
  </si>
  <si>
    <t>132101001</t>
  </si>
  <si>
    <t>30363225</t>
  </si>
  <si>
    <t>ООО "Энергоресурс"</t>
  </si>
  <si>
    <t>1326232263</t>
  </si>
  <si>
    <t>01-09-2015 00:00:00</t>
  </si>
  <si>
    <t>26807086</t>
  </si>
  <si>
    <t>ООО ПФ "Жилкоммунстрой"</t>
  </si>
  <si>
    <t>1328162389</t>
  </si>
  <si>
    <t>28444804</t>
  </si>
  <si>
    <t>ООО ФСК "РуссТЭК"</t>
  </si>
  <si>
    <t>1328008203</t>
  </si>
  <si>
    <t>30953161</t>
  </si>
  <si>
    <t>28262371</t>
  </si>
  <si>
    <t>Пензенский территориальный участок (Рузаевское направление) Куйбышевской дирекции по тепловодоснабжению - структурного подразделения Центральной дирекции по тепловодоснабжению - филиала ОАО "РЖД"</t>
  </si>
  <si>
    <t>7708503727</t>
  </si>
  <si>
    <t>631139048</t>
  </si>
  <si>
    <t>31087791</t>
  </si>
  <si>
    <t>Торбеевское ЛПУМГ-филиал ООО"Гаспром трансгаз Нижний Новгород "</t>
  </si>
  <si>
    <t>5260080007</t>
  </si>
  <si>
    <t>997250001</t>
  </si>
  <si>
    <t>28861521</t>
  </si>
  <si>
    <t>Филиал "Мордовский" ПАО "Т Плюс"</t>
  </si>
  <si>
    <t>6315376946</t>
  </si>
  <si>
    <t>132843002</t>
  </si>
  <si>
    <t>30914574</t>
  </si>
  <si>
    <t>Филиал ФГБУ "ЦЖКУ" МИНОБОРОНЫ РОССИИ (по ЦВО)</t>
  </si>
  <si>
    <t>7729314745</t>
  </si>
  <si>
    <t>667043001</t>
  </si>
  <si>
    <t>30359180</t>
  </si>
  <si>
    <t>ООО ХК "РесурсИнвест"</t>
  </si>
  <si>
    <t>1328007665</t>
  </si>
  <si>
    <t>30-07-2013 00:00:00</t>
  </si>
  <si>
    <t>30942843</t>
  </si>
  <si>
    <t>АО "Водоканал"</t>
  </si>
  <si>
    <t>1324133676</t>
  </si>
  <si>
    <t>27959201</t>
  </si>
  <si>
    <t>АО "МордовАгроМаш"</t>
  </si>
  <si>
    <t>1328035951</t>
  </si>
  <si>
    <t>30796105</t>
  </si>
  <si>
    <t>АО "Мордовская ипотечная корпорация"</t>
  </si>
  <si>
    <t>1326183513</t>
  </si>
  <si>
    <t>29-12-2001 00:00:00</t>
  </si>
  <si>
    <t>26370684</t>
  </si>
  <si>
    <t>Атяшевское МП ЖКХ</t>
  </si>
  <si>
    <t>1303025503</t>
  </si>
  <si>
    <t>130301001</t>
  </si>
  <si>
    <t>31420433</t>
  </si>
  <si>
    <t>ГБПОУ РМ "Кемлянский аграрный колледж"</t>
  </si>
  <si>
    <t>1310084267</t>
  </si>
  <si>
    <t>15-08-1997 00:00:00</t>
  </si>
  <si>
    <t>31029987</t>
  </si>
  <si>
    <t>ГУП Республики Мордовия "УК "Индустриальный (промышленный) парк "Светотехника"</t>
  </si>
  <si>
    <t>1327004453</t>
  </si>
  <si>
    <t>13-07-2007 00:00:00</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</si>
  <si>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</si>
  <si>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</si>
  <si>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</si>
  <si>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29647699</t>
  </si>
  <si>
    <t>ИП  Лузгин А.Г</t>
  </si>
  <si>
    <t>132102059834</t>
  </si>
  <si>
    <t>27781531</t>
  </si>
  <si>
    <t>ИП Плотников С.И.</t>
  </si>
  <si>
    <t>132402739809</t>
  </si>
  <si>
    <t>31772384</t>
  </si>
  <si>
    <t>МБУ "Атюрьевское" Атюрьевского муниципального района Республики Мордовия</t>
  </si>
  <si>
    <t>1300011630</t>
  </si>
  <si>
    <t>130001001</t>
  </si>
  <si>
    <t>02-07-2024 00:00:00</t>
  </si>
  <si>
    <t>29647707</t>
  </si>
  <si>
    <t>МБУ "Городское хозяйство"</t>
  </si>
  <si>
    <t>1324135296</t>
  </si>
  <si>
    <t>13-03-2009 00:00:00</t>
  </si>
  <si>
    <t>31515546</t>
  </si>
  <si>
    <t>МБУ "СХКО Большеберезниковского района"</t>
  </si>
  <si>
    <t>1304000452</t>
  </si>
  <si>
    <t>130401001</t>
  </si>
  <si>
    <t>31589837</t>
  </si>
  <si>
    <t>МКУ ГП Ковылкино "Водоканал Ковылкинский"</t>
  </si>
  <si>
    <t>1323001050</t>
  </si>
  <si>
    <t>10-02-2022 00:00:00</t>
  </si>
  <si>
    <t>31687213</t>
  </si>
  <si>
    <t>МП "Атюрьевское"</t>
  </si>
  <si>
    <t>1302063908</t>
  </si>
  <si>
    <t>26531183</t>
  </si>
  <si>
    <t>МП "Жилищник"</t>
  </si>
  <si>
    <t>1304070717</t>
  </si>
  <si>
    <t>09-12-2024 00:00:00</t>
  </si>
  <si>
    <t>31196575</t>
  </si>
  <si>
    <t>МП "Плодопитвода"</t>
  </si>
  <si>
    <t>1324002602</t>
  </si>
  <si>
    <t>31-05-2018 00:00:00</t>
  </si>
  <si>
    <t>30-09-2024 00:00:00</t>
  </si>
  <si>
    <t>28456943</t>
  </si>
  <si>
    <t>МП "Плодопитомническое ЖКХ"</t>
  </si>
  <si>
    <t>1324000796</t>
  </si>
  <si>
    <t>18-06-2013 00:00:00</t>
  </si>
  <si>
    <t>02-10-2024 00:00:00</t>
  </si>
  <si>
    <t>26531223</t>
  </si>
  <si>
    <t>МП "Чамзинкаводоканал"</t>
  </si>
  <si>
    <t>1322122252</t>
  </si>
  <si>
    <t>18-10-2024 00:00:00</t>
  </si>
  <si>
    <t>31716549</t>
  </si>
  <si>
    <t>МП ГП Ковылкино "Водоканал"</t>
  </si>
  <si>
    <t>1300006887</t>
  </si>
  <si>
    <t>31196726</t>
  </si>
  <si>
    <t>МУП "Водоканал+"</t>
  </si>
  <si>
    <t>1322001360</t>
  </si>
  <si>
    <t>14-05-2018 00:00:00</t>
  </si>
  <si>
    <t>31212378</t>
  </si>
  <si>
    <t>МУП "ЖКХ "Водокнал"</t>
  </si>
  <si>
    <t>1313902376</t>
  </si>
  <si>
    <t>131301001</t>
  </si>
  <si>
    <t>20-03-2007 00:00:00</t>
  </si>
  <si>
    <t>26812735</t>
  </si>
  <si>
    <t>МУП "ЖКХ "Елховское"</t>
  </si>
  <si>
    <t>1315099524</t>
  </si>
  <si>
    <t>02-11-2000 00:00:00</t>
  </si>
  <si>
    <t>28442508</t>
  </si>
  <si>
    <t>МУП "Коммунальник"</t>
  </si>
  <si>
    <t>1316000136</t>
  </si>
  <si>
    <t>131601001</t>
  </si>
  <si>
    <t>28444792</t>
  </si>
  <si>
    <t>МУП "Старошайговское ЖКХ"</t>
  </si>
  <si>
    <t>1318001537</t>
  </si>
  <si>
    <t>131801001</t>
  </si>
  <si>
    <t>26531436</t>
  </si>
  <si>
    <t>МУП ГП Ковылкино "Водоканал Ковылкинский"</t>
  </si>
  <si>
    <t>1323122752</t>
  </si>
  <si>
    <t>30371263</t>
  </si>
  <si>
    <t>МУП ЖКХ "Ардатовское"</t>
  </si>
  <si>
    <t>1301063599</t>
  </si>
  <si>
    <t>05-04-2006 00:00:00</t>
  </si>
  <si>
    <t>31457346</t>
  </si>
  <si>
    <t>МУП Зубово-Полянского Муниципального района "Явас-Водоканал"</t>
  </si>
  <si>
    <t>1308084630</t>
  </si>
  <si>
    <t>21-11-2019 00:00:00</t>
  </si>
  <si>
    <t>31457337</t>
  </si>
  <si>
    <t>МУП КХ "Темников"</t>
  </si>
  <si>
    <t>1319002004</t>
  </si>
  <si>
    <t>08-08-2018 00:00:00</t>
  </si>
  <si>
    <t>28870234</t>
  </si>
  <si>
    <t>ОАО «КЗСМ»</t>
  </si>
  <si>
    <t>1323121621</t>
  </si>
  <si>
    <t>09-04-2001 00:00:00</t>
  </si>
  <si>
    <t>26646570</t>
  </si>
  <si>
    <t>ООО "Водоканал Ковылкинский"</t>
  </si>
  <si>
    <t>1323125721</t>
  </si>
  <si>
    <t>26608923</t>
  </si>
  <si>
    <t>ООО "Водоканал"</t>
  </si>
  <si>
    <t>1308083146</t>
  </si>
  <si>
    <t>27-02-2007 00:00:00</t>
  </si>
  <si>
    <t>27959213</t>
  </si>
  <si>
    <t>ООО "Водоснаб"</t>
  </si>
  <si>
    <t>1310000186</t>
  </si>
  <si>
    <t>28877476</t>
  </si>
  <si>
    <t>ООО "ЖЭК"</t>
  </si>
  <si>
    <t>1326185574</t>
  </si>
  <si>
    <t>15-08-2002 00:00:00</t>
  </si>
  <si>
    <t>30-05-2025 00:00:00</t>
  </si>
  <si>
    <t>26531211</t>
  </si>
  <si>
    <t>ООО "Зубово -  Полянаводоканал"</t>
  </si>
  <si>
    <t>1308082978</t>
  </si>
  <si>
    <t>26370683</t>
  </si>
  <si>
    <t>ООО "Коммунсервис"</t>
  </si>
  <si>
    <t>1302000601</t>
  </si>
  <si>
    <t>26370698</t>
  </si>
  <si>
    <t>ООО "Краснослободскводоканалсервис"</t>
  </si>
  <si>
    <t>1314000229</t>
  </si>
  <si>
    <t>131401001</t>
  </si>
  <si>
    <t>26531207</t>
  </si>
  <si>
    <t>ООО "Монтажремстрой"</t>
  </si>
  <si>
    <t>1307077527</t>
  </si>
  <si>
    <t>130701001</t>
  </si>
  <si>
    <t>31380178</t>
  </si>
  <si>
    <t>ООО "Мордовводоканал"</t>
  </si>
  <si>
    <t>1324003204</t>
  </si>
  <si>
    <t>17-12-2019 00:00:00</t>
  </si>
  <si>
    <t>31312854</t>
  </si>
  <si>
    <t>ООО "РП"</t>
  </si>
  <si>
    <t>1303069395</t>
  </si>
  <si>
    <t>12-03-2010 00:00:00</t>
  </si>
  <si>
    <t>02-04-2025 00:00:00</t>
  </si>
  <si>
    <t>30942787</t>
  </si>
  <si>
    <t>ООО "Рузвода"</t>
  </si>
  <si>
    <t>1324002264</t>
  </si>
  <si>
    <t>30942811</t>
  </si>
  <si>
    <t>ООО "Рузканал"</t>
  </si>
  <si>
    <t>1324002271</t>
  </si>
  <si>
    <t>31243007</t>
  </si>
  <si>
    <t>ООО "УК Лямбирькомжилсервис"</t>
  </si>
  <si>
    <t>1315000510</t>
  </si>
  <si>
    <t>12-08-2014 00:00:00</t>
  </si>
  <si>
    <t>30391720</t>
  </si>
  <si>
    <t>ООО "ЭФФЕКТРЕСУРС"</t>
  </si>
  <si>
    <t>1326231929</t>
  </si>
  <si>
    <t>26370687</t>
  </si>
  <si>
    <t>ООО РЭП "Дубенское"</t>
  </si>
  <si>
    <t>1306076390</t>
  </si>
  <si>
    <t>130601001</t>
  </si>
  <si>
    <t>20-12-2023 00:00:00</t>
  </si>
  <si>
    <t>29647713</t>
  </si>
  <si>
    <t>СПОК "Кочелаевский"</t>
  </si>
  <si>
    <t>1323123273</t>
  </si>
  <si>
    <t>20-12-2005 00:00:00</t>
  </si>
  <si>
    <t>26370707</t>
  </si>
  <si>
    <t>Темниковское МУП "Жилкомхоз"</t>
  </si>
  <si>
    <t>1319110708</t>
  </si>
  <si>
    <t>28-11-2024 00:00:00</t>
  </si>
  <si>
    <t>30356180</t>
  </si>
  <si>
    <t>ОАО "Ичалковские очистные сооружения"</t>
  </si>
  <si>
    <t>1310000147</t>
  </si>
  <si>
    <t>17-08-2012 00:00:00</t>
  </si>
  <si>
    <t>26646226</t>
  </si>
  <si>
    <t>ООО "Резерв"</t>
  </si>
  <si>
    <t>1309084706</t>
  </si>
  <si>
    <t>26370704</t>
  </si>
  <si>
    <t>ООО "Ромодановосахар"</t>
  </si>
  <si>
    <t>1316105890</t>
  </si>
  <si>
    <t>28445879</t>
  </si>
  <si>
    <t>ООО СЗ "Сармич"</t>
  </si>
  <si>
    <t>1309084255</t>
  </si>
  <si>
    <t>28451139</t>
  </si>
  <si>
    <t>КУ г.о. Саранск "Дирекция коммунального хозяйства и благоустройства"</t>
  </si>
  <si>
    <t>1325127361</t>
  </si>
  <si>
    <t>31356081</t>
  </si>
  <si>
    <t>МП г.о. Саранск "Пролетарское ЖРСУ"</t>
  </si>
  <si>
    <t>1327157731</t>
  </si>
  <si>
    <t>28155888</t>
  </si>
  <si>
    <t>МУП "Ельниковская управляющая организация по обслуживанию жилья"</t>
  </si>
  <si>
    <t>1307000041</t>
  </si>
  <si>
    <t>17-07-2024 00:00:00</t>
  </si>
  <si>
    <t>27583522</t>
  </si>
  <si>
    <t>ООО "ЖКСК"</t>
  </si>
  <si>
    <t>1311089130</t>
  </si>
  <si>
    <t>31714037</t>
  </si>
  <si>
    <t>ООО "МЭО"</t>
  </si>
  <si>
    <t>1300000349</t>
  </si>
  <si>
    <t>19-05-2022 00:00:00</t>
  </si>
  <si>
    <t>30959542</t>
  </si>
  <si>
    <t>ООО "РЕМОНДИС Саранск"</t>
  </si>
  <si>
    <t>1327013715</t>
  </si>
  <si>
    <t>31441795</t>
  </si>
  <si>
    <t>ООО "РЕМОНДИС Экология"</t>
  </si>
  <si>
    <t>1327035821</t>
  </si>
  <si>
    <t>09-04-2020 00:00:00</t>
  </si>
  <si>
    <t>26382098</t>
  </si>
  <si>
    <t>ООО "Спецавтохозяйство"</t>
  </si>
  <si>
    <t>1322122220</t>
  </si>
  <si>
    <t>26531365</t>
  </si>
  <si>
    <t>ООО "Чистый город"</t>
  </si>
  <si>
    <t>1324128130</t>
  </si>
  <si>
    <t>22-10-2004 00:00:00</t>
  </si>
  <si>
    <t>31690272</t>
  </si>
  <si>
    <t>ООО «РЕМОНДИС Логистик»</t>
  </si>
  <si>
    <t>1327030661</t>
  </si>
  <si>
    <t>24-07-2017 00:00:00</t>
  </si>
  <si>
    <t>NSRF</t>
  </si>
  <si>
    <t>MR_NAME</t>
  </si>
  <si>
    <t>OKTMO_MR_NAME</t>
  </si>
  <si>
    <t>MO_NAME</t>
  </si>
  <si>
    <t>OKTMO_NAME</t>
  </si>
  <si>
    <t>TYPE</t>
  </si>
  <si>
    <t>MR_ID</t>
  </si>
  <si>
    <t>Ардатовский муниципальный район</t>
  </si>
  <si>
    <t>89603000</t>
  </si>
  <si>
    <t>муниципальный район</t>
  </si>
  <si>
    <t>Ардатовское сельское поселение</t>
  </si>
  <si>
    <t>89603402</t>
  </si>
  <si>
    <t>сельское поселение</t>
  </si>
  <si>
    <t>Баевское сельское поселение</t>
  </si>
  <si>
    <t>89603404</t>
  </si>
  <si>
    <t>Городское поселение Ардатов</t>
  </si>
  <si>
    <t>89603101</t>
  </si>
  <si>
    <t>городское поселение, в состав которого входит город</t>
  </si>
  <si>
    <t>Каласевское сельское поселение</t>
  </si>
  <si>
    <t>89603412</t>
  </si>
  <si>
    <t>Кечушевское сельское поселение</t>
  </si>
  <si>
    <t>89603420</t>
  </si>
  <si>
    <t>Куракинское сельское поселение</t>
  </si>
  <si>
    <t>89603428</t>
  </si>
  <si>
    <t>Кученяевское сельское поселение</t>
  </si>
  <si>
    <t>89603432</t>
  </si>
  <si>
    <t>Луньгинско-Майданское сельское поселение</t>
  </si>
  <si>
    <t>89603436</t>
  </si>
  <si>
    <t>Низовское сельское поселение</t>
  </si>
  <si>
    <t>89603452</t>
  </si>
  <si>
    <t>Октябрьское сельское поселение</t>
  </si>
  <si>
    <t>89603460</t>
  </si>
  <si>
    <t>Пиксясинское сельское поселение</t>
  </si>
  <si>
    <t>89603462</t>
  </si>
  <si>
    <t>Редкодубское сельское поселение</t>
  </si>
  <si>
    <t>89603468</t>
  </si>
  <si>
    <t>Силинское сельское поселение</t>
  </si>
  <si>
    <t>89603472</t>
  </si>
  <si>
    <t>Тургеневское городское поселение</t>
  </si>
  <si>
    <t>89603155</t>
  </si>
  <si>
    <t>городское поселение, в состав которого входит поселок</t>
  </si>
  <si>
    <t>Урусовское сельское поселение</t>
  </si>
  <si>
    <t>89603488</t>
  </si>
  <si>
    <t>Чукальское сельское поселение</t>
  </si>
  <si>
    <t>89603492</t>
  </si>
  <si>
    <t>Атюрьевский муниципальный район</t>
  </si>
  <si>
    <t>89605000</t>
  </si>
  <si>
    <t>Атюрьевское сельское поселение</t>
  </si>
  <si>
    <t>89605410</t>
  </si>
  <si>
    <t>Большешуструйское сельское поселение</t>
  </si>
  <si>
    <t>89605420</t>
  </si>
  <si>
    <t>Кишалинское сельское поселение</t>
  </si>
  <si>
    <t>89605430</t>
  </si>
  <si>
    <t>Курташкинское сельское поселение</t>
  </si>
  <si>
    <t>89605435</t>
  </si>
  <si>
    <t>Мордовско-Козловское сельское поселение</t>
  </si>
  <si>
    <t>89605440</t>
  </si>
  <si>
    <t>Новочадовское сельское поселение</t>
  </si>
  <si>
    <t>89605450</t>
  </si>
  <si>
    <t>Перевесьевское сельское поселение</t>
  </si>
  <si>
    <t>89605455</t>
  </si>
  <si>
    <t>Стрельниковское сельское поселение</t>
  </si>
  <si>
    <t>89605460</t>
  </si>
  <si>
    <t>Атяшевский муниципальный район</t>
  </si>
  <si>
    <t>89607000</t>
  </si>
  <si>
    <t>Аловское сельское поселение</t>
  </si>
  <si>
    <t>89607404</t>
  </si>
  <si>
    <t>Атяшевское городское поселение</t>
  </si>
  <si>
    <t>89607151</t>
  </si>
  <si>
    <t>Атяшевское сельское поселение</t>
  </si>
  <si>
    <t>89607412</t>
  </si>
  <si>
    <t>Большеманадышское сельское поселение</t>
  </si>
  <si>
    <t>89607416</t>
  </si>
  <si>
    <t>Киржеманское сельское поселение</t>
  </si>
  <si>
    <t>89607440</t>
  </si>
  <si>
    <t>Козловское сельское поселение</t>
  </si>
  <si>
    <t>89607444</t>
  </si>
  <si>
    <t>Сабанчеевское сельское поселение</t>
  </si>
  <si>
    <t>89607468</t>
  </si>
  <si>
    <t>Большеберезниковский муниципальный район</t>
  </si>
  <si>
    <t>89610000</t>
  </si>
  <si>
    <t>Большеберезниковское сельское поселение</t>
  </si>
  <si>
    <t>89610405</t>
  </si>
  <si>
    <t>Гузынское сельское поселение</t>
  </si>
  <si>
    <t>89610415</t>
  </si>
  <si>
    <t>Косогорское сельское поселение</t>
  </si>
  <si>
    <t>89610425</t>
  </si>
  <si>
    <t>Марьяновское сельское поселение</t>
  </si>
  <si>
    <t>89610430</t>
  </si>
  <si>
    <t>Паракинское сельское поселение</t>
  </si>
  <si>
    <t>89610440</t>
  </si>
  <si>
    <t>Пермисское сельское поселение</t>
  </si>
  <si>
    <t>89610445</t>
  </si>
  <si>
    <t>Починковское сельское поселение</t>
  </si>
  <si>
    <t>89610450</t>
  </si>
  <si>
    <t>Симкинское сельское поселение</t>
  </si>
  <si>
    <t>89610460</t>
  </si>
  <si>
    <t>Старо-Найманское сельское поселение</t>
  </si>
  <si>
    <t>89610465</t>
  </si>
  <si>
    <t>Судосевское сельское поселение</t>
  </si>
  <si>
    <t>89610470</t>
  </si>
  <si>
    <t>Шугуровское сельское поселение</t>
  </si>
  <si>
    <t>89610485</t>
  </si>
  <si>
    <t>Большеигнатовский муниципальный район</t>
  </si>
  <si>
    <t>89613000</t>
  </si>
  <si>
    <t>Андреевское сельское поселение</t>
  </si>
  <si>
    <t>89613405</t>
  </si>
  <si>
    <t>Большеигнатовское сельское поселение</t>
  </si>
  <si>
    <t>89613410</t>
  </si>
  <si>
    <t>Вармазейское сельское поселение</t>
  </si>
  <si>
    <t>89613415</t>
  </si>
  <si>
    <t>89613425</t>
  </si>
  <si>
    <t>Кучкаевское сельское поселение</t>
  </si>
  <si>
    <t>89613430</t>
  </si>
  <si>
    <t>Протасовское сельское поселение</t>
  </si>
  <si>
    <t>89613445</t>
  </si>
  <si>
    <t>Старочамзинское сельское поселение</t>
  </si>
  <si>
    <t>89613452</t>
  </si>
  <si>
    <t>89613455</t>
  </si>
  <si>
    <t>городской округ</t>
  </si>
  <si>
    <t>Дубенский муниципальный район</t>
  </si>
  <si>
    <t>89616000</t>
  </si>
  <si>
    <t>89616405</t>
  </si>
  <si>
    <t>Дубенское сельское поселение</t>
  </si>
  <si>
    <t>89616410</t>
  </si>
  <si>
    <t>Енгалычевское сельское поселение</t>
  </si>
  <si>
    <t>89616415</t>
  </si>
  <si>
    <t>60</t>
  </si>
  <si>
    <t>Кабаевское сельское поселение</t>
  </si>
  <si>
    <t>89616420</t>
  </si>
  <si>
    <t>61</t>
  </si>
  <si>
    <t>Кочкуровское сельское поселение</t>
  </si>
  <si>
    <t>89616430</t>
  </si>
  <si>
    <t>62</t>
  </si>
  <si>
    <t>Красинское сельское поселение</t>
  </si>
  <si>
    <t>89616432</t>
  </si>
  <si>
    <t>63</t>
  </si>
  <si>
    <t>Ломатское сельское поселение</t>
  </si>
  <si>
    <t>89616435</t>
  </si>
  <si>
    <t>64</t>
  </si>
  <si>
    <t>Моргинское сельское поселение</t>
  </si>
  <si>
    <t>89616440</t>
  </si>
  <si>
    <t>65</t>
  </si>
  <si>
    <t>Петровское сельское поселение</t>
  </si>
  <si>
    <t>89616447</t>
  </si>
  <si>
    <t>Поводимовское сельское поселение</t>
  </si>
  <si>
    <t>89616450</t>
  </si>
  <si>
    <t>67</t>
  </si>
  <si>
    <t>Пуркаевское сельское поселение</t>
  </si>
  <si>
    <t>89616455</t>
  </si>
  <si>
    <t>Чеберчинское сельское поселение</t>
  </si>
  <si>
    <t>89616460</t>
  </si>
  <si>
    <t>69</t>
  </si>
  <si>
    <t>Ельниковский муниципальный район</t>
  </si>
  <si>
    <t>89618000</t>
  </si>
  <si>
    <t>Акчеевское сельское поселение</t>
  </si>
  <si>
    <t>89618405</t>
  </si>
  <si>
    <t>70</t>
  </si>
  <si>
    <t>Большемордовско-Пошатское сельское поселение</t>
  </si>
  <si>
    <t>89618410</t>
  </si>
  <si>
    <t>71</t>
  </si>
  <si>
    <t>72</t>
  </si>
  <si>
    <t>Ельниковское сельское поселение</t>
  </si>
  <si>
    <t>89618425</t>
  </si>
  <si>
    <t>73</t>
  </si>
  <si>
    <t>Каньгушанское сельское поселение</t>
  </si>
  <si>
    <t>89618430</t>
  </si>
  <si>
    <t>74</t>
  </si>
  <si>
    <t>Мордовско-Маскинское сельское поселение</t>
  </si>
  <si>
    <t>89618450</t>
  </si>
  <si>
    <t>75</t>
  </si>
  <si>
    <t>Надеждинское сельское поселение</t>
  </si>
  <si>
    <t>89618455</t>
  </si>
  <si>
    <t>76</t>
  </si>
  <si>
    <t>Новодевиченское сельское поселение</t>
  </si>
  <si>
    <t>89618460</t>
  </si>
  <si>
    <t>77</t>
  </si>
  <si>
    <t>Новоникольское сельское поселение</t>
  </si>
  <si>
    <t>89618480</t>
  </si>
  <si>
    <t>78</t>
  </si>
  <si>
    <t>Новоямское сельское поселение</t>
  </si>
  <si>
    <t>89618475</t>
  </si>
  <si>
    <t>79</t>
  </si>
  <si>
    <t>Стародевиченское сельское поселение</t>
  </si>
  <si>
    <t>89618485</t>
  </si>
  <si>
    <t>80</t>
  </si>
  <si>
    <t>Зубово-Полянский муниципальный район</t>
  </si>
  <si>
    <t>89621000</t>
  </si>
  <si>
    <t>Анаевское сельское поселение</t>
  </si>
  <si>
    <t>89621404</t>
  </si>
  <si>
    <t>81</t>
  </si>
  <si>
    <t>Ачадовское сельское поселение</t>
  </si>
  <si>
    <t>89621408</t>
  </si>
  <si>
    <t>Вышинское сельское поселение</t>
  </si>
  <si>
    <t>89621418</t>
  </si>
  <si>
    <t>83</t>
  </si>
  <si>
    <t>Горенское сельское поселение</t>
  </si>
  <si>
    <t>89621420</t>
  </si>
  <si>
    <t>84</t>
  </si>
  <si>
    <t>Дубительское сельское поселение</t>
  </si>
  <si>
    <t>89621424</t>
  </si>
  <si>
    <t>85</t>
  </si>
  <si>
    <t>Жуковское сельское поселение</t>
  </si>
  <si>
    <t>89621427</t>
  </si>
  <si>
    <t>86</t>
  </si>
  <si>
    <t>Зарубкинское сельское поселение</t>
  </si>
  <si>
    <t>89621432</t>
  </si>
  <si>
    <t>87</t>
  </si>
  <si>
    <t>88</t>
  </si>
  <si>
    <t>Зубово-Полянское городское поселение</t>
  </si>
  <si>
    <t>89621151</t>
  </si>
  <si>
    <t>89</t>
  </si>
  <si>
    <t>Леплейское сельское поселение</t>
  </si>
  <si>
    <t>89621442</t>
  </si>
  <si>
    <t>90</t>
  </si>
  <si>
    <t>Мордовско-Пимбурское сельское поселение</t>
  </si>
  <si>
    <t>89621444</t>
  </si>
  <si>
    <t>91</t>
  </si>
  <si>
    <t>Мордовско-Полянское сельское поселение</t>
  </si>
  <si>
    <t>89621448</t>
  </si>
  <si>
    <t>92</t>
  </si>
  <si>
    <t>Нововыселское сельское поселение</t>
  </si>
  <si>
    <t>89621456</t>
  </si>
  <si>
    <t>93</t>
  </si>
  <si>
    <t>Новопотьминское сельское поселение</t>
  </si>
  <si>
    <t>89621460</t>
  </si>
  <si>
    <t>94</t>
  </si>
  <si>
    <t>Пичпандинское сельское поселение</t>
  </si>
  <si>
    <t>89621464</t>
  </si>
  <si>
    <t>95</t>
  </si>
  <si>
    <t>Потьминское городское поселение</t>
  </si>
  <si>
    <t>89621163</t>
  </si>
  <si>
    <t>96</t>
  </si>
  <si>
    <t>Сосновское сельское поселение</t>
  </si>
  <si>
    <t>89621478</t>
  </si>
  <si>
    <t>97</t>
  </si>
  <si>
    <t>Старобадиковское сельское поселение</t>
  </si>
  <si>
    <t>89621480</t>
  </si>
  <si>
    <t>98</t>
  </si>
  <si>
    <t>Тарханско-Потьминское сельское поселение</t>
  </si>
  <si>
    <t>89621488</t>
  </si>
  <si>
    <t>99</t>
  </si>
  <si>
    <t>Уголковское сельское поселение</t>
  </si>
  <si>
    <t>89621492</t>
  </si>
  <si>
    <t>100</t>
  </si>
  <si>
    <t>Уметское городское поселение</t>
  </si>
  <si>
    <t>89621168</t>
  </si>
  <si>
    <t>101</t>
  </si>
  <si>
    <t>Ширингушское сельское поселение</t>
  </si>
  <si>
    <t>89621498</t>
  </si>
  <si>
    <t>102</t>
  </si>
  <si>
    <t>Явасское городское поселение</t>
  </si>
  <si>
    <t>89621180</t>
  </si>
  <si>
    <t>103</t>
  </si>
  <si>
    <t>Инсарский муниципальный район</t>
  </si>
  <si>
    <t>89624000</t>
  </si>
  <si>
    <t>Городское поселение Инсар</t>
  </si>
  <si>
    <t>89624101</t>
  </si>
  <si>
    <t>104</t>
  </si>
  <si>
    <t>105</t>
  </si>
  <si>
    <t>Кочетовское сельское поселение</t>
  </si>
  <si>
    <t>89624424</t>
  </si>
  <si>
    <t>106</t>
  </si>
  <si>
    <t>Нововерхисское сельское поселение</t>
  </si>
  <si>
    <t>89624477</t>
  </si>
  <si>
    <t>107</t>
  </si>
  <si>
    <t>Русско-Паевское сельское поселение</t>
  </si>
  <si>
    <t>89624464</t>
  </si>
  <si>
    <t>108</t>
  </si>
  <si>
    <t>Сиалеевско-Пятинское сельское поселение</t>
  </si>
  <si>
    <t>89624472</t>
  </si>
  <si>
    <t>109</t>
  </si>
  <si>
    <t>Ичалковский муниципальный район</t>
  </si>
  <si>
    <t>89626000</t>
  </si>
  <si>
    <t>Берегово-Сыресевское сельское поселение</t>
  </si>
  <si>
    <t>89626405</t>
  </si>
  <si>
    <t>110</t>
  </si>
  <si>
    <t>Гуляевское сельское поселение</t>
  </si>
  <si>
    <t>89626415</t>
  </si>
  <si>
    <t>111</t>
  </si>
  <si>
    <t>112</t>
  </si>
  <si>
    <t>Ичалковское сельское поселение</t>
  </si>
  <si>
    <t>89626420</t>
  </si>
  <si>
    <t>113</t>
  </si>
  <si>
    <t>Кемлянское сельское поселение</t>
  </si>
  <si>
    <t>89626431</t>
  </si>
  <si>
    <t>114</t>
  </si>
  <si>
    <t>Ладское сельское поселение</t>
  </si>
  <si>
    <t>89626440</t>
  </si>
  <si>
    <t>115</t>
  </si>
  <si>
    <t>Лобаскинское сельское поселение</t>
  </si>
  <si>
    <t>89626445</t>
  </si>
  <si>
    <t>116</t>
  </si>
  <si>
    <t>Оброчинское сельское поселение</t>
  </si>
  <si>
    <t>89626455</t>
  </si>
  <si>
    <t>117</t>
  </si>
  <si>
    <t>Парадеевское сельское поселение</t>
  </si>
  <si>
    <t>89626460</t>
  </si>
  <si>
    <t>118</t>
  </si>
  <si>
    <t>Рождествено-Баевское сельское поселение</t>
  </si>
  <si>
    <t>89626480</t>
  </si>
  <si>
    <t>119</t>
  </si>
  <si>
    <t>Смольненское сельское поселение</t>
  </si>
  <si>
    <t>89626485</t>
  </si>
  <si>
    <t>120</t>
  </si>
  <si>
    <t>Кадошкинский муниципальный район</t>
  </si>
  <si>
    <t>89628000</t>
  </si>
  <si>
    <t>Адашевское сельское поселение</t>
  </si>
  <si>
    <t>89628403</t>
  </si>
  <si>
    <t>121</t>
  </si>
  <si>
    <t>Большеполянское сельское поселение</t>
  </si>
  <si>
    <t>89628410</t>
  </si>
  <si>
    <t>122</t>
  </si>
  <si>
    <t>123</t>
  </si>
  <si>
    <t>Кадошкинское городское поселение</t>
  </si>
  <si>
    <t>89628151</t>
  </si>
  <si>
    <t>124</t>
  </si>
  <si>
    <t>Латышовское сельское поселение</t>
  </si>
  <si>
    <t>89628420</t>
  </si>
  <si>
    <t>125</t>
  </si>
  <si>
    <t>Паевское сельское поселение</t>
  </si>
  <si>
    <t>89628435</t>
  </si>
  <si>
    <t>126</t>
  </si>
  <si>
    <t>Пушкинское сельское поселение</t>
  </si>
  <si>
    <t>89628440</t>
  </si>
  <si>
    <t>127</t>
  </si>
  <si>
    <t>Ковылкинский муниципальный район</t>
  </si>
  <si>
    <t>89629000</t>
  </si>
  <si>
    <t>Большеазясьское сельское поселение</t>
  </si>
  <si>
    <t>89629406</t>
  </si>
  <si>
    <t>128</t>
  </si>
  <si>
    <t>Изосимовское сельское поселение</t>
  </si>
  <si>
    <t>89629418</t>
  </si>
  <si>
    <t>129</t>
  </si>
  <si>
    <t>Казенно-Майданское сельское поселение</t>
  </si>
  <si>
    <t>89629421</t>
  </si>
  <si>
    <t>130</t>
  </si>
  <si>
    <t>Клиновское сельское поселение</t>
  </si>
  <si>
    <t>89629424</t>
  </si>
  <si>
    <t>131</t>
  </si>
  <si>
    <t>132</t>
  </si>
  <si>
    <t>Кочелаевское сельское поселение</t>
  </si>
  <si>
    <t>89629427</t>
  </si>
  <si>
    <t>133</t>
  </si>
  <si>
    <t>Краснопресненское сельское поселение</t>
  </si>
  <si>
    <t>89629430</t>
  </si>
  <si>
    <t>134</t>
  </si>
  <si>
    <t>Красношадымское сельское поселение</t>
  </si>
  <si>
    <t>89629432</t>
  </si>
  <si>
    <t>135</t>
  </si>
  <si>
    <t>Курнинское сельское поселение</t>
  </si>
  <si>
    <t>89629435</t>
  </si>
  <si>
    <t>136</t>
  </si>
  <si>
    <t>Мамолаевское сельское поселение</t>
  </si>
  <si>
    <t>89629438</t>
  </si>
  <si>
    <t>137</t>
  </si>
  <si>
    <t>Мордовско-Вечкенинское сельское поселение</t>
  </si>
  <si>
    <t>89629444</t>
  </si>
  <si>
    <t>138</t>
  </si>
  <si>
    <t>Мордовско-Коломасовское сельское поселение</t>
  </si>
  <si>
    <t>89629447</t>
  </si>
  <si>
    <t>139</t>
  </si>
  <si>
    <t>Новомамангинское сельское поселение</t>
  </si>
  <si>
    <t>89629449</t>
  </si>
  <si>
    <t>140</t>
  </si>
  <si>
    <t>Парапинское сельское поселение</t>
  </si>
  <si>
    <t>89629456</t>
  </si>
  <si>
    <t>141</t>
  </si>
  <si>
    <t>Примокшанское сельское поселение</t>
  </si>
  <si>
    <t>89629463</t>
  </si>
  <si>
    <t>142</t>
  </si>
  <si>
    <t>Русско-Лашминское сельское поселение</t>
  </si>
  <si>
    <t>89629465</t>
  </si>
  <si>
    <t>143</t>
  </si>
  <si>
    <t>Рыбкинское сельское поселение</t>
  </si>
  <si>
    <t>89629467</t>
  </si>
  <si>
    <t>144</t>
  </si>
  <si>
    <t>Токмовское сельское поселение</t>
  </si>
  <si>
    <t>89629481</t>
  </si>
  <si>
    <t>145</t>
  </si>
  <si>
    <t>Троицкое сельское поселение</t>
  </si>
  <si>
    <t>89629483</t>
  </si>
  <si>
    <t>146</t>
  </si>
  <si>
    <t>Шингаринское сельское поселение</t>
  </si>
  <si>
    <t>89629495</t>
  </si>
  <si>
    <t>147</t>
  </si>
  <si>
    <t>городское поселение Ковылкино</t>
  </si>
  <si>
    <t>89629101</t>
  </si>
  <si>
    <t>148</t>
  </si>
  <si>
    <t>Кочкуровский муниципальный район</t>
  </si>
  <si>
    <t>89631000</t>
  </si>
  <si>
    <t>Булгаковское сельское поселение</t>
  </si>
  <si>
    <t>89631405</t>
  </si>
  <si>
    <t>149</t>
  </si>
  <si>
    <t>Качелайское сельское поселение</t>
  </si>
  <si>
    <t>89631420</t>
  </si>
  <si>
    <t>150</t>
  </si>
  <si>
    <t>151</t>
  </si>
  <si>
    <t>89631425</t>
  </si>
  <si>
    <t>152</t>
  </si>
  <si>
    <t>Красномайское сельское поселение</t>
  </si>
  <si>
    <t>89631430</t>
  </si>
  <si>
    <t>153</t>
  </si>
  <si>
    <t>Мордовско-Давыдовское сельское поселение</t>
  </si>
  <si>
    <t>89631435</t>
  </si>
  <si>
    <t>154</t>
  </si>
  <si>
    <t>Подлесно-Тавлинское сельское поселение</t>
  </si>
  <si>
    <t>89631457</t>
  </si>
  <si>
    <t>155</t>
  </si>
  <si>
    <t>Сабаевское сельское поселение</t>
  </si>
  <si>
    <t>89631460</t>
  </si>
  <si>
    <t>156</t>
  </si>
  <si>
    <t>Семилейское сельское поселение</t>
  </si>
  <si>
    <t>89631465</t>
  </si>
  <si>
    <t>157</t>
  </si>
  <si>
    <t>Краснослободский муниципальный район</t>
  </si>
  <si>
    <t>89634000</t>
  </si>
  <si>
    <t>Гуменское сельское поселение</t>
  </si>
  <si>
    <t>89634404</t>
  </si>
  <si>
    <t>158</t>
  </si>
  <si>
    <t>Ефаевское сельское поселение</t>
  </si>
  <si>
    <t>89634412</t>
  </si>
  <si>
    <t>159</t>
  </si>
  <si>
    <t>Колопинское сельское поселение</t>
  </si>
  <si>
    <t>89634428</t>
  </si>
  <si>
    <t>160</t>
  </si>
  <si>
    <t>Красноподгорное сельское поселение</t>
  </si>
  <si>
    <t>89634432</t>
  </si>
  <si>
    <t>161</t>
  </si>
  <si>
    <t>162</t>
  </si>
  <si>
    <t>Краснослободское городское поселение</t>
  </si>
  <si>
    <t>89634101</t>
  </si>
  <si>
    <t>163</t>
  </si>
  <si>
    <t>Куликовское сельское поселение</t>
  </si>
  <si>
    <t>89634436</t>
  </si>
  <si>
    <t>164</t>
  </si>
  <si>
    <t>Мордовско-Паркинское сельское поселение</t>
  </si>
  <si>
    <t>89634440</t>
  </si>
  <si>
    <t>165</t>
  </si>
  <si>
    <t>Новокарьгинское сельское поселение</t>
  </si>
  <si>
    <t>89634448</t>
  </si>
  <si>
    <t>166</t>
  </si>
  <si>
    <t>Селищинское сельское поселение</t>
  </si>
  <si>
    <t>89634452</t>
  </si>
  <si>
    <t>167</t>
  </si>
  <si>
    <t>Сивиньское сельское поселение</t>
  </si>
  <si>
    <t>89634456</t>
  </si>
  <si>
    <t>168</t>
  </si>
  <si>
    <t>Слободско-Дубровское сельское поселение</t>
  </si>
  <si>
    <t>89634460</t>
  </si>
  <si>
    <t>169</t>
  </si>
  <si>
    <t>Старогоряшинское сельское поселение</t>
  </si>
  <si>
    <t>89634468</t>
  </si>
  <si>
    <t>170</t>
  </si>
  <si>
    <t>Старозубаревское сельское поселение</t>
  </si>
  <si>
    <t>89634420</t>
  </si>
  <si>
    <t>171</t>
  </si>
  <si>
    <t>Старорябкинское сельское поселение</t>
  </si>
  <si>
    <t>89634472</t>
  </si>
  <si>
    <t>172</t>
  </si>
  <si>
    <t>Старосиндровское сельское поселение</t>
  </si>
  <si>
    <t>89634476</t>
  </si>
  <si>
    <t>173</t>
  </si>
  <si>
    <t>89637000</t>
  </si>
  <si>
    <t>Аксеновское сельское поселение</t>
  </si>
  <si>
    <t>89637405</t>
  </si>
  <si>
    <t>174</t>
  </si>
  <si>
    <t>Александровское сельское поселение</t>
  </si>
  <si>
    <t>89637410</t>
  </si>
  <si>
    <t>175</t>
  </si>
  <si>
    <t>Атемарское сельское поселение</t>
  </si>
  <si>
    <t>89637415</t>
  </si>
  <si>
    <t>176</t>
  </si>
  <si>
    <t>Болотниковское сельское поселение</t>
  </si>
  <si>
    <t>89637430</t>
  </si>
  <si>
    <t>178</t>
  </si>
  <si>
    <t>Большеелховское сельское поселение</t>
  </si>
  <si>
    <t>89637432</t>
  </si>
  <si>
    <t>179</t>
  </si>
  <si>
    <t>Кривозерьевское сельское поселение</t>
  </si>
  <si>
    <t>89637440</t>
  </si>
  <si>
    <t>180</t>
  </si>
  <si>
    <t>181</t>
  </si>
  <si>
    <t>Лямбирское сельское поселение</t>
  </si>
  <si>
    <t>89637445</t>
  </si>
  <si>
    <t>182</t>
  </si>
  <si>
    <t>Первомайское сельское поселение</t>
  </si>
  <si>
    <t>89637460</t>
  </si>
  <si>
    <t>184</t>
  </si>
  <si>
    <t>89637420</t>
  </si>
  <si>
    <t>185</t>
  </si>
  <si>
    <t>Саловское сельское поселение</t>
  </si>
  <si>
    <t>89637465</t>
  </si>
  <si>
    <t>186</t>
  </si>
  <si>
    <t>Скрябинское сельское поселение</t>
  </si>
  <si>
    <t>89637450</t>
  </si>
  <si>
    <t>187</t>
  </si>
  <si>
    <t>Татарско-Тавлинское сельское поселение</t>
  </si>
  <si>
    <t>89637470</t>
  </si>
  <si>
    <t>188</t>
  </si>
  <si>
    <t>Ромодановский муниципальный район</t>
  </si>
  <si>
    <t>89640000</t>
  </si>
  <si>
    <t>Алтарское сельское поселение</t>
  </si>
  <si>
    <t>89640405</t>
  </si>
  <si>
    <t>189</t>
  </si>
  <si>
    <t>Анненковское сельское поселение</t>
  </si>
  <si>
    <t>89640410</t>
  </si>
  <si>
    <t>190</t>
  </si>
  <si>
    <t>Белозерьевское сельское поселение</t>
  </si>
  <si>
    <t>89640415</t>
  </si>
  <si>
    <t>191</t>
  </si>
  <si>
    <t>Константиновское сельское поселение</t>
  </si>
  <si>
    <t>89640425</t>
  </si>
  <si>
    <t>192</t>
  </si>
  <si>
    <t>Кочуновское сельское поселение</t>
  </si>
  <si>
    <t>89640430</t>
  </si>
  <si>
    <t>193</t>
  </si>
  <si>
    <t>Липкинское сельское поселение</t>
  </si>
  <si>
    <t>89640445</t>
  </si>
  <si>
    <t>194</t>
  </si>
  <si>
    <t>Набережное сельское поселение</t>
  </si>
  <si>
    <t>89640457</t>
  </si>
  <si>
    <t>195</t>
  </si>
  <si>
    <t>89640460</t>
  </si>
  <si>
    <t>196</t>
  </si>
  <si>
    <t>Пятинское сельское поселение</t>
  </si>
  <si>
    <t>89640465</t>
  </si>
  <si>
    <t>197</t>
  </si>
  <si>
    <t>198</t>
  </si>
  <si>
    <t>Ромодановское сельское поселение</t>
  </si>
  <si>
    <t>89640402</t>
  </si>
  <si>
    <t>199</t>
  </si>
  <si>
    <t>Салминское сельское поселение</t>
  </si>
  <si>
    <t>89640470</t>
  </si>
  <si>
    <t>200</t>
  </si>
  <si>
    <t>Трофимовщинское сельское поселение</t>
  </si>
  <si>
    <t>89640480</t>
  </si>
  <si>
    <t>201</t>
  </si>
  <si>
    <t>Рузаевский муниципальный район</t>
  </si>
  <si>
    <t>89643000</t>
  </si>
  <si>
    <t>Архангельско-Голицынское сельское поселение</t>
  </si>
  <si>
    <t>89643408</t>
  </si>
  <si>
    <t>202</t>
  </si>
  <si>
    <t>Болдовское сельское поселение</t>
  </si>
  <si>
    <t>89643416</t>
  </si>
  <si>
    <t>203</t>
  </si>
  <si>
    <t>Красносельцовское сельское поселение</t>
  </si>
  <si>
    <t>89643472</t>
  </si>
  <si>
    <t>204</t>
  </si>
  <si>
    <t>Левжинское сельское поселение</t>
  </si>
  <si>
    <t>89643436</t>
  </si>
  <si>
    <t>205</t>
  </si>
  <si>
    <t>Мордовско-Пишлинское сельское поселение</t>
  </si>
  <si>
    <t>89643440</t>
  </si>
  <si>
    <t>206</t>
  </si>
  <si>
    <t>Пайгармское сельское поселение</t>
  </si>
  <si>
    <t>89643448</t>
  </si>
  <si>
    <t>207</t>
  </si>
  <si>
    <t>Палаевско-Урледимское сельское поселение</t>
  </si>
  <si>
    <t>89643451</t>
  </si>
  <si>
    <t>208</t>
  </si>
  <si>
    <t>Перхляйское сельское поселение</t>
  </si>
  <si>
    <t>89643456</t>
  </si>
  <si>
    <t>209</t>
  </si>
  <si>
    <t>Плодопитомническое сельское поселение</t>
  </si>
  <si>
    <t>89643458</t>
  </si>
  <si>
    <t>210</t>
  </si>
  <si>
    <t>Приреченское сельское поселение</t>
  </si>
  <si>
    <t>89643459</t>
  </si>
  <si>
    <t>211</t>
  </si>
  <si>
    <t>212</t>
  </si>
  <si>
    <t>Русско-Баймаковское сельское поселение</t>
  </si>
  <si>
    <t>89643444</t>
  </si>
  <si>
    <t>213</t>
  </si>
  <si>
    <t>Сузгарьевское сельское поселение</t>
  </si>
  <si>
    <t>89643464</t>
  </si>
  <si>
    <t>214</t>
  </si>
  <si>
    <t>Татарско-Пишлинское сельское поселение</t>
  </si>
  <si>
    <t>89643468</t>
  </si>
  <si>
    <t>215</t>
  </si>
  <si>
    <t>Трускляйское сельское поселение</t>
  </si>
  <si>
    <t>89643476</t>
  </si>
  <si>
    <t>216</t>
  </si>
  <si>
    <t>Хованщинское сельское поселение</t>
  </si>
  <si>
    <t>89643480</t>
  </si>
  <si>
    <t>217</t>
  </si>
  <si>
    <t>Шишкеевское сельское поселение</t>
  </si>
  <si>
    <t>89643484</t>
  </si>
  <si>
    <t>218</t>
  </si>
  <si>
    <t>городское поселение Рузаевка</t>
  </si>
  <si>
    <t>89643101</t>
  </si>
  <si>
    <t>219</t>
  </si>
  <si>
    <t>Старошайговский муниципальный район</t>
  </si>
  <si>
    <t>89646000</t>
  </si>
  <si>
    <t>Богдановское сельское поселение</t>
  </si>
  <si>
    <t>89646404</t>
  </si>
  <si>
    <t>220</t>
  </si>
  <si>
    <t>Конопатское сельское поселение</t>
  </si>
  <si>
    <t>89646427</t>
  </si>
  <si>
    <t>221</t>
  </si>
  <si>
    <t>Лемдяйское сельское поселение</t>
  </si>
  <si>
    <t>89646439</t>
  </si>
  <si>
    <t>222</t>
  </si>
  <si>
    <t>Мельцанское сельское поселение</t>
  </si>
  <si>
    <t>89646446</t>
  </si>
  <si>
    <t>223</t>
  </si>
  <si>
    <t>Новоакшинское сельское поселение</t>
  </si>
  <si>
    <t>89646454</t>
  </si>
  <si>
    <t>224</t>
  </si>
  <si>
    <t>Новотроицкое сельское поселение</t>
  </si>
  <si>
    <t>89646461</t>
  </si>
  <si>
    <t>225</t>
  </si>
  <si>
    <t>Новофедоровское сельское поселение</t>
  </si>
  <si>
    <t>89646465</t>
  </si>
  <si>
    <t>226</t>
  </si>
  <si>
    <t>Старотеризморгское сельское поселение</t>
  </si>
  <si>
    <t>89646481</t>
  </si>
  <si>
    <t>227</t>
  </si>
  <si>
    <t>Старофедоровское сельское поселение</t>
  </si>
  <si>
    <t>89646482</t>
  </si>
  <si>
    <t>228</t>
  </si>
  <si>
    <t>229</t>
  </si>
  <si>
    <t>Старошайговское сельское поселение</t>
  </si>
  <si>
    <t>89646484</t>
  </si>
  <si>
    <t>230</t>
  </si>
  <si>
    <t>Шигоньское сельское поселение</t>
  </si>
  <si>
    <t>89646491</t>
  </si>
  <si>
    <t>231</t>
  </si>
  <si>
    <t>Темниковский муниципальный район</t>
  </si>
  <si>
    <t>89649000</t>
  </si>
  <si>
    <t>Аксельское сельское поселение</t>
  </si>
  <si>
    <t>89649404</t>
  </si>
  <si>
    <t>232</t>
  </si>
  <si>
    <t>89649409</t>
  </si>
  <si>
    <t>233</t>
  </si>
  <si>
    <t>Бабеевское сельское поселение</t>
  </si>
  <si>
    <t>89649412</t>
  </si>
  <si>
    <t>234</t>
  </si>
  <si>
    <t>Пурдошанское сельское поселение</t>
  </si>
  <si>
    <t>89649468</t>
  </si>
  <si>
    <t>235</t>
  </si>
  <si>
    <t>Русско-Тювеевское сельское поселение</t>
  </si>
  <si>
    <t>89649424</t>
  </si>
  <si>
    <t>236</t>
  </si>
  <si>
    <t>Старогородское сельское поселение</t>
  </si>
  <si>
    <t>89649480</t>
  </si>
  <si>
    <t>237</t>
  </si>
  <si>
    <t>238</t>
  </si>
  <si>
    <t>Темниковское городское поселение</t>
  </si>
  <si>
    <t>89649101</t>
  </si>
  <si>
    <t>239</t>
  </si>
  <si>
    <t>Теньгушевский муниципальный район</t>
  </si>
  <si>
    <t>89651000</t>
  </si>
  <si>
    <t>Барашевское сельское поселение</t>
  </si>
  <si>
    <t>89651405</t>
  </si>
  <si>
    <t>240</t>
  </si>
  <si>
    <t>Дачное сельское поселение</t>
  </si>
  <si>
    <t>89651415</t>
  </si>
  <si>
    <t>241</t>
  </si>
  <si>
    <t>89651425</t>
  </si>
  <si>
    <t>242</t>
  </si>
  <si>
    <t>Нароватовское сельское поселение</t>
  </si>
  <si>
    <t>89651440</t>
  </si>
  <si>
    <t>243</t>
  </si>
  <si>
    <t>Стандровское сельское поселение</t>
  </si>
  <si>
    <t>89651450</t>
  </si>
  <si>
    <t>244</t>
  </si>
  <si>
    <t>Такушевское сельское поселение</t>
  </si>
  <si>
    <t>89651460</t>
  </si>
  <si>
    <t>245</t>
  </si>
  <si>
    <t>Теньгушевское сельское поселение</t>
  </si>
  <si>
    <t>89651465</t>
  </si>
  <si>
    <t>247</t>
  </si>
  <si>
    <t>Шокшинское сельское поселение</t>
  </si>
  <si>
    <t>89651480</t>
  </si>
  <si>
    <t>248</t>
  </si>
  <si>
    <t>Торбеевский муниципальный район</t>
  </si>
  <si>
    <t>89654000</t>
  </si>
  <si>
    <t>Варжеляйское сельское поселение</t>
  </si>
  <si>
    <t>89654405</t>
  </si>
  <si>
    <t>249</t>
  </si>
  <si>
    <t>Виндрейское сельское поселение</t>
  </si>
  <si>
    <t>89654410</t>
  </si>
  <si>
    <t>250</t>
  </si>
  <si>
    <t>Дракинское сельское поселение</t>
  </si>
  <si>
    <t>89654415</t>
  </si>
  <si>
    <t>251</t>
  </si>
  <si>
    <t>89654420</t>
  </si>
  <si>
    <t>252</t>
  </si>
  <si>
    <t>Кажлодское сельское поселение</t>
  </si>
  <si>
    <t>89654425</t>
  </si>
  <si>
    <t>253</t>
  </si>
  <si>
    <t>Красноармейское сельское поселение</t>
  </si>
  <si>
    <t>89654430</t>
  </si>
  <si>
    <t>254</t>
  </si>
  <si>
    <t>Краснопольское сельское поселение</t>
  </si>
  <si>
    <t>89654435</t>
  </si>
  <si>
    <t>255</t>
  </si>
  <si>
    <t>Никольское сельское поселение</t>
  </si>
  <si>
    <t>89654450</t>
  </si>
  <si>
    <t>256</t>
  </si>
  <si>
    <t>Салазгорьское сельское поселение</t>
  </si>
  <si>
    <t>89654465</t>
  </si>
  <si>
    <t>257</t>
  </si>
  <si>
    <t>Сургодьское сельское поселение</t>
  </si>
  <si>
    <t>89654475</t>
  </si>
  <si>
    <t>258</t>
  </si>
  <si>
    <t>259</t>
  </si>
  <si>
    <t>Торбеевское городское поселение</t>
  </si>
  <si>
    <t>89654151</t>
  </si>
  <si>
    <t>260</t>
  </si>
  <si>
    <t>Хилковское сельское поселение</t>
  </si>
  <si>
    <t>89654485</t>
  </si>
  <si>
    <t>261</t>
  </si>
  <si>
    <t>Чамзинский муниципальный район</t>
  </si>
  <si>
    <t>89657000</t>
  </si>
  <si>
    <t>Алексеевское сельское поселение</t>
  </si>
  <si>
    <t>89657405</t>
  </si>
  <si>
    <t>262</t>
  </si>
  <si>
    <t>Апраксинское сельское поселение</t>
  </si>
  <si>
    <t>89657410</t>
  </si>
  <si>
    <t>263</t>
  </si>
  <si>
    <t>Большемаресевское сельское поселение</t>
  </si>
  <si>
    <t>89657415</t>
  </si>
  <si>
    <t>264</t>
  </si>
  <si>
    <t>Большеремезенское сельское поселение</t>
  </si>
  <si>
    <t>89657420</t>
  </si>
  <si>
    <t>265</t>
  </si>
  <si>
    <t>Городское поселение Чамзинка</t>
  </si>
  <si>
    <t>89657151</t>
  </si>
  <si>
    <t>266</t>
  </si>
  <si>
    <t>Комсомольское городское поселение</t>
  </si>
  <si>
    <t>89657155</t>
  </si>
  <si>
    <t>267</t>
  </si>
  <si>
    <t>Медаевское сельское поселение</t>
  </si>
  <si>
    <t>89657440</t>
  </si>
  <si>
    <t>268</t>
  </si>
  <si>
    <t>Мичуринское сельское поселение</t>
  </si>
  <si>
    <t>89657445</t>
  </si>
  <si>
    <t>269</t>
  </si>
  <si>
    <t>Отрадненское сельское поселение</t>
  </si>
  <si>
    <t>89657453</t>
  </si>
  <si>
    <t>270</t>
  </si>
  <si>
    <t>Пичеурское сельское поселение</t>
  </si>
  <si>
    <t>89657455</t>
  </si>
  <si>
    <t>271</t>
  </si>
  <si>
    <t>272</t>
  </si>
  <si>
    <t>NUMBER_POINT</t>
  </si>
  <si>
    <t>INVP_NAME</t>
  </si>
  <si>
    <t>INVP_ID</t>
  </si>
  <si>
    <t>L_START_DATE</t>
  </si>
  <si>
    <t>L_END_DATE</t>
  </si>
  <si>
    <t>L_DECISION_NAME</t>
  </si>
  <si>
    <t>L_DECISION_TYPE</t>
  </si>
  <si>
    <t>L_DECISION_NMBR</t>
  </si>
  <si>
    <t>L_DECISION_DATE</t>
  </si>
  <si>
    <t>Инвестиционная программа № 148 от 28.10.2022 МП г.о. Саранск "Саранское водопроводно-канализационное хозяйство" в сфере водоотведения по модернизации объектов, на территории городского округа Саранск на 2023-2027 годы</t>
  </si>
  <si>
    <t>01.01.2023</t>
  </si>
  <si>
    <t>31.12.2027</t>
  </si>
  <si>
    <t>TER_NAME</t>
  </si>
  <si>
    <t>Территория 1</t>
  </si>
  <si>
    <t>Территория 2</t>
  </si>
  <si>
    <t>Территория 3</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</si>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</sst>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498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53" fillId="39" borderId="12" xfId="0" applyFont="1" applyFill="1" applyBorder="1" applyNumberFormat="1">
      <alignment horizontal="lef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122" fillId="39" borderId="12" xfId="0" applyFont="1" applyFill="1" applyBorder="1" applyNumberFormat="1">
      <alignment horizontal="left" vertical="center" wrapText="1"/>
    </xf>
    <xf numFmtId="0" fontId="29" fillId="0" borderId="0" xfId="0" applyFont="1"/>
    <xf numFmtId="0" fontId="22" fillId="0" borderId="0" xfId="61" applyFont="1" applyNumberFormat="1">
      <alignment vertical="center" wrapText="1"/>
    </xf>
    <xf numFmtId="0" fontId="22" fillId="34" borderId="14" xfId="61" applyFont="1" applyFill="1" applyBorder="1" applyNumberFormat="1">
      <alignment horizontal="lef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6" borderId="14" xfId="61" applyFont="1" applyFill="1" applyBorder="1" applyNumberFormat="1">
      <alignment horizontal="left" vertical="center" wrapText="1"/>
      <protection locked="0"/>
    </xf>
    <xf numFmtId="0" fontId="22" fillId="36" borderId="15" xfId="61" applyFont="1" applyFill="1" applyBorder="1" applyNumberFormat="1">
      <alignment horizontal="left" vertical="center" wrapText="1"/>
      <protection locked="0"/>
    </xf>
    <xf numFmtId="0" fontId="22" fillId="36" borderId="13" xfId="61" applyFont="1" applyFill="1" applyBorder="1" applyNumberFormat="1">
      <alignment horizontal="left" vertical="center" wrapText="1"/>
      <protection locked="0"/>
    </xf>
    <xf numFmtId="0" fontId="22" fillId="40" borderId="14"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 fontId="22" fillId="36" borderId="12" xfId="61" applyFont="1" applyFill="1" applyBorder="1" applyNumberFormat="1">
      <alignment horizontal="right" vertical="center" wrapText="1"/>
      <protection locked="0"/>
    </xf>
    <xf numFmtId="199" fontId="22" fillId="36" borderId="12" xfId="61" applyFont="1" applyFill="1" applyBorder="1" applyNumberFormat="1">
      <alignment horizontal="right" vertical="center" wrapText="1"/>
      <protection locked="0"/>
    </xf>
    <xf numFmtId="49" fontId="22" fillId="40" borderId="12" xfId="61" applyFont="1" applyFill="1" applyBorder="1" applyNumberFormat="1">
      <alignment horizontal="center" vertical="center" wrapText="1"/>
    </xf>
    <xf numFmtId="4" fontId="22" fillId="0" borderId="12" xfId="61" applyFont="1" applyBorder="1" applyNumberFormat="1">
      <alignment horizontal="right" vertical="center" wrapText="1"/>
    </xf>
    <xf numFmtId="4" fontId="47" fillId="0" borderId="12"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201"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4" xfId="61" applyFont="1" applyFill="1" applyBorder="1" applyNumberFormat="1">
      <alignment horizontal="center" vertical="center" wrapText="1"/>
    </xf>
    <xf numFmtId="0" fontId="0" fillId="35" borderId="15"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7" xfId="61" applyFont="1" applyBorder="1" applyNumberFormat="1">
      <alignment horizontal="center" vertical="center" wrapText="1"/>
    </xf>
    <xf numFmtId="0" fontId="22" fillId="0" borderId="14" xfId="61" applyFont="1" applyBorder="1" applyNumberFormat="1">
      <alignment horizontal="center" vertical="center" wrapText="1"/>
    </xf>
    <xf numFmtId="0" fontId="22" fillId="0" borderId="13" xfId="61" applyFont="1" applyBorder="1" applyNumberFormat="1">
      <alignment horizontal="center" vertical="center" wrapText="1"/>
    </xf>
    <xf numFmtId="0" fontId="22" fillId="0" borderId="15"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0" fillId="0" borderId="12" xfId="61" applyFont="1" applyBorder="1" applyNumberFormat="1">
      <alignment horizontal="center" vertical="center" wrapText="1"/>
    </xf>
    <xf numFmtId="0" fontId="0" fillId="0" borderId="14"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document/1301202506250004"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115d36e-005f-4b7a-bb00-51dc1d2ffd3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81234-77FF-7A5A-B164-60741F9A136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125" width="5.421875" customWidth="1"/>
    <col min="2" max="2" style="4125" width="9.140625" customWidth="1"/>
    <col min="3" max="3" style="4125" width="16.421875" customWidth="1"/>
    <col min="4" max="25" style="4125" width="6.28125" customWidth="1"/>
    <col min="26" max="28" style="4125"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водоотведения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F1A4B5-D69C-C01F-169F-1EB308E8A5E3}" mc:Ignorable="x14ac xr xr2 xr3">
  <sheetPr>
    <tabColor rgb="FFCCCCFF"/>
  </sheetPr>
  <dimension ref="A1:Q79"/>
  <sheetViews>
    <sheetView topLeftCell="C4" showGridLines="0" zoomScale="90" workbookViewId="0" tabSelected="1">
      <selection activeCell="I19" sqref="I19"/>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PP108.OPEN.INFO.PRICE.VOTV.EIAS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водоотведения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44927</v>
      </c>
      <c r="G11" s="79"/>
      <c r="H11" s="775" t="s">
        <v>22</v>
      </c>
      <c r="J11" s="878" t="s">
        <v>23</v>
      </c>
      <c r="Q11" s="76">
        <v>0</v>
      </c>
    </row>
    <row customHeight="1" ht="22.5">
      <c r="A12" s="2100"/>
      <c r="D12" s="77"/>
      <c r="E12" s="1167" t="s">
        <v>24</v>
      </c>
      <c r="F12" s="1734">
        <v>46752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c r="D18" s="77"/>
      <c r="E18" s="1777" t="s">
        <v>38</v>
      </c>
      <c r="F18" s="2631">
        <v>45834.40042824074</v>
      </c>
      <c r="G18" s="75"/>
      <c r="I18" s="776"/>
      <c r="J18" s="2099" t="s">
        <v>39</v>
      </c>
      <c r="Q18" s="76">
        <v>0</v>
      </c>
    </row>
    <row customHeight="1" ht="25.5">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1">
        <v>45839</v>
      </c>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44882</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18" t="s">
        <v>45</v>
      </c>
      <c r="G24" s="75"/>
      <c r="Q24" s="76">
        <v>0</v>
      </c>
    </row>
    <row customHeight="1" ht="22.5">
      <c r="D25" s="77"/>
      <c r="E25" s="78"/>
      <c r="F25" s="272" t="str">
        <f>"Изменение "&amp;IF(TEMPLATE_GROUP="P","тарифов","предложения по тарифам")</f>
        <v>Изменение тарифов</v>
      </c>
      <c r="G25" s="75"/>
      <c r="J25" s="877" t="s">
        <v>46</v>
      </c>
      <c r="Q25" s="76">
        <v>0</v>
      </c>
    </row>
    <row customHeight="1" ht="19.5">
      <c r="D26" s="77"/>
      <c r="E26" s="393" t="str">
        <f>"Дата "&amp;IF(TEMPLATE_GROUP="P","принятия решения","подачи заявления")&amp;" об изменении тарифов"</f>
        <v>Дата принятия решения об изменении тарифов</v>
      </c>
      <c r="F26" s="2631">
        <v>45833.40628472222</v>
      </c>
      <c r="G26" s="75"/>
      <c r="Q26" s="76">
        <v>0</v>
      </c>
    </row>
    <row customHeight="1" ht="19.5">
      <c r="D27" s="77"/>
      <c r="E27" s="1167" t="str">
        <f>"Номер "&amp;IF(TEMPLATE_GROUP="P","принятия решения","заявления")&amp;" об изменении тарифов"</f>
        <v>Номер принятия решения об изменении тарифов</v>
      </c>
      <c r="F27" s="2632" t="s">
        <v>47</v>
      </c>
      <c r="G27" s="75"/>
      <c r="Q27" s="76">
        <v>0</v>
      </c>
    </row>
    <row customHeight="1" ht="24.75">
      <c r="D28" s="77"/>
      <c r="E28" s="393" t="s">
        <v>48</v>
      </c>
      <c r="F28" s="2632" t="s">
        <v>49</v>
      </c>
      <c r="G28" s="75"/>
      <c r="Q28" s="76">
        <v>0</v>
      </c>
    </row>
    <row customHeight="1" ht="19.5">
      <c r="D29" s="77"/>
      <c r="E29" s="393" t="s">
        <v>44</v>
      </c>
      <c r="F29" s="4985" t="s">
        <v>50</v>
      </c>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51</v>
      </c>
      <c r="G31" s="778"/>
      <c r="Q31" s="76">
        <v>20</v>
      </c>
    </row>
    <row customHeight="1" ht="21" hidden="1">
      <c r="C32" s="80"/>
      <c r="D32" s="81"/>
      <c r="E32" s="394" t="s">
        <v>52</v>
      </c>
      <c r="F32" s="219"/>
      <c r="G32" s="778"/>
      <c r="Q32" s="76">
        <v>20</v>
      </c>
    </row>
    <row customHeight="1" ht="21">
      <c r="C33" s="80"/>
      <c r="D33" s="81"/>
      <c r="E33" s="393" t="s">
        <v>53</v>
      </c>
      <c r="F33" s="219" t="s">
        <v>54</v>
      </c>
      <c r="G33" s="778"/>
      <c r="Q33" s="76">
        <v>20</v>
      </c>
    </row>
    <row customHeight="1" ht="21">
      <c r="C34" s="80"/>
      <c r="D34" s="81"/>
      <c r="E34" s="393" t="s">
        <v>55</v>
      </c>
      <c r="F34" s="219" t="s">
        <v>56</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57</v>
      </c>
      <c r="F36" s="350"/>
      <c r="G36" s="79"/>
      <c r="Q36" s="76">
        <v>0</v>
      </c>
    </row>
    <row customHeight="1" ht="21">
      <c r="A37" s="881"/>
      <c r="D37" s="81"/>
      <c r="E37" s="393" t="s">
        <v>58</v>
      </c>
      <c r="F37" s="1212" t="s">
        <v>59</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60</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61</v>
      </c>
      <c r="F43" s="712" t="s">
        <v>19</v>
      </c>
      <c r="G43" s="75"/>
      <c r="I43" s="413"/>
      <c r="J43" s="878"/>
      <c r="Q43" s="411">
        <v>0</v>
      </c>
    </row>
    <row s="1637" customFormat="1" customHeight="1" ht="27" hidden="1">
      <c r="A44" s="786"/>
      <c r="B44" s="415"/>
      <c r="C44" s="410"/>
      <c r="D44" s="412"/>
      <c r="E44" s="1167" t="s">
        <v>62</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63</v>
      </c>
      <c r="F46" s="712" t="s">
        <v>19</v>
      </c>
      <c r="G46" s="75"/>
      <c r="H46" s="411"/>
      <c r="I46" s="413"/>
      <c r="J46" s="878"/>
      <c r="Q46" s="432">
        <v>0</v>
      </c>
    </row>
    <row s="1637" customFormat="1" customHeight="1" ht="24.75" hidden="1">
      <c r="A47" s="786"/>
      <c r="B47" s="415"/>
      <c r="C47" s="410"/>
      <c r="D47" s="412"/>
      <c r="E47" s="1167" t="s">
        <v>64</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2" t="s">
        <v>65</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66</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67</v>
      </c>
      <c r="F53" s="1050" t="s">
        <v>19</v>
      </c>
      <c r="G53" s="534"/>
      <c r="I53" s="536"/>
      <c r="J53" s="880"/>
      <c r="P53" s="537"/>
      <c r="Q53" s="535">
        <v>0</v>
      </c>
    </row>
    <row s="1637" customFormat="1" customHeight="1" ht="27" hidden="1">
      <c r="A54" s="788"/>
      <c r="B54" s="415"/>
      <c r="C54" s="532"/>
      <c r="D54" s="533"/>
      <c r="E54" s="393" t="s">
        <v>68</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69</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70</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1"/>
      <c r="G59" s="534"/>
      <c r="I59" s="536"/>
      <c r="J59" s="880"/>
      <c r="P59" s="537"/>
      <c r="Q59" s="535">
        <v>0</v>
      </c>
    </row>
    <row s="1637" customFormat="1" customHeight="1" ht="15" hidden="1">
      <c r="A60" s="788"/>
      <c r="B60" s="415"/>
      <c r="C60" s="532"/>
      <c r="D60" s="533"/>
      <c r="E60" s="1167" t="s">
        <v>71</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72</v>
      </c>
      <c r="F62" s="1673" t="s">
        <v>65</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73</v>
      </c>
      <c r="F64" s="218" t="s">
        <v>74</v>
      </c>
      <c r="G64" s="79"/>
      <c r="Q64" s="76">
        <v>20</v>
      </c>
    </row>
    <row customHeight="1" ht="21">
      <c r="A65" s="789"/>
      <c r="B65" s="101"/>
      <c r="D65" s="84"/>
      <c r="E65" s="393" t="s">
        <v>75</v>
      </c>
      <c r="F65" s="218" t="s">
        <v>76</v>
      </c>
      <c r="G65" s="79"/>
      <c r="Q65" s="76">
        <v>20</v>
      </c>
    </row>
    <row customHeight="1" ht="36.75">
      <c r="D66" s="77"/>
      <c r="E66" s="395" t="s">
        <v>77</v>
      </c>
      <c r="F66" s="1056"/>
      <c r="G66" s="75"/>
      <c r="Q66" s="76">
        <v>35</v>
      </c>
    </row>
    <row customHeight="1" ht="21">
      <c r="A67" s="789"/>
      <c r="D67" s="412"/>
      <c r="E67" s="393" t="s">
        <v>78</v>
      </c>
      <c r="F67" s="273" t="s">
        <v>79</v>
      </c>
      <c r="G67" s="79"/>
      <c r="Q67" s="76">
        <v>20</v>
      </c>
    </row>
    <row customHeight="1" ht="21">
      <c r="A68" s="789"/>
      <c r="B68" s="101"/>
      <c r="D68" s="84"/>
      <c r="E68" s="393" t="s">
        <v>80</v>
      </c>
      <c r="F68" s="273" t="s">
        <v>81</v>
      </c>
      <c r="G68" s="79"/>
      <c r="Q68" s="76">
        <v>20</v>
      </c>
    </row>
    <row customHeight="1" ht="21">
      <c r="A69" s="789"/>
      <c r="B69" s="101"/>
      <c r="D69" s="84"/>
      <c r="E69" s="393" t="s">
        <v>82</v>
      </c>
      <c r="F69" s="273" t="s">
        <v>83</v>
      </c>
      <c r="G69" s="79"/>
      <c r="Q69" s="76">
        <v>20</v>
      </c>
    </row>
    <row customHeight="1" ht="21">
      <c r="D70" s="412"/>
      <c r="E70" s="393" t="s">
        <v>84</v>
      </c>
      <c r="F70" s="273" t="s">
        <v>85</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86</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F19BE28A-643E-142D-7C5D-DE6D50B1D0E1}"/>
    <hyperlink ref="H17" location="Титульный!H9" display="Как заполнить?" tooltip="Помощь по работе с полями отчётной формы" xr:uid="{D42D39D6-5233-6B02-5E1B-ED8BFF3863AB}"/>
    <hyperlink ref="F29" r:id="rId4" tooltip="http://publication.pravo.gov.ru/document/1301202506250004" xr:uid="{28454495-BA0C-879F-8CFF-5694BEBFCD67}"/>
    <hyperlink ref="H39" location="Титульный!H9" display="Как заполнить?" tooltip="Помощь по работе с полями отчётной формы" xr:uid="{FFEAC06C-51E5-2132-209D-C27DC68FCC94}"/>
    <hyperlink ref="H62" location="Титульный!H9" display="Как заполнить?" tooltip="Помощь по работе с полями отчётной формы" xr:uid="{3E3CD552-6301-660E-3F9E-5B6495496E1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F5CCCA-4C9E-F39F-D5E4-DCD60F3B4AF7}" mc:Ignorable="x14ac xr xr2 xr3">
  <sheetPr>
    <tabColor rgb="FFCCCCFF"/>
    <pageSetUpPr fitToPage="1"/>
  </sheetPr>
  <dimension ref="A1:AC36"/>
  <sheetViews>
    <sheetView showGridLines="0" zoomScale="90" workbookViewId="0">
      <pane xSplit="6" ySplit="11" topLeftCell="G12" activePane="bottomRight" state="frozen"/>
      <selection pane="bottomLeft" activeCell="A12" sqref="A12"/>
      <selection pane="topRight" activeCell="G1" sqref="G1"/>
      <selection pane="bottomRight" activeCell="G19" sqref="G19"/>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87</v>
      </c>
      <c r="H1" s="496" t="s">
        <v>88</v>
      </c>
      <c r="I1" s="229" t="s">
        <v>89</v>
      </c>
      <c r="J1" s="249" t="s">
        <v>87</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90</v>
      </c>
      <c r="F8" s="2104"/>
      <c r="G8" s="2105"/>
      <c r="H8" s="2106" t="s">
        <v>91</v>
      </c>
      <c r="I8" s="2106"/>
      <c r="J8" s="157"/>
      <c r="K8" s="157"/>
      <c r="L8" s="157"/>
      <c r="M8" s="157"/>
      <c r="N8" s="228"/>
      <c r="O8" s="157"/>
      <c r="P8" s="227"/>
      <c r="Q8" s="227"/>
      <c r="R8" s="227"/>
      <c r="S8" s="227"/>
      <c r="AC8" s="118">
        <v>14</v>
      </c>
    </row>
    <row s="1821" customFormat="1" customHeight="1" ht="21">
      <c r="A9" s="760"/>
      <c r="B9" s="419"/>
      <c r="C9" s="760"/>
      <c r="D9" s="166"/>
      <c r="E9" s="779" t="s">
        <v>92</v>
      </c>
      <c r="F9" s="779"/>
      <c r="G9" s="174" t="s">
        <v>93</v>
      </c>
      <c r="H9" s="174" t="s">
        <v>93</v>
      </c>
      <c r="I9" s="174" t="s">
        <v>89</v>
      </c>
      <c r="J9" s="157"/>
      <c r="K9" s="157"/>
      <c r="L9" s="157"/>
      <c r="M9" s="157"/>
      <c r="N9" s="228"/>
      <c r="O9" s="157"/>
      <c r="P9" s="227"/>
      <c r="Q9" s="227"/>
      <c r="R9" s="227"/>
      <c r="S9" s="227"/>
      <c r="AC9" s="118">
        <v>20</v>
      </c>
    </row>
    <row customHeight="1" ht="11.549999999999999">
      <c r="D10" s="178"/>
      <c r="E10" s="780" t="s">
        <v>94</v>
      </c>
      <c r="F10" s="780"/>
      <c r="G10" s="225" t="s">
        <v>95</v>
      </c>
      <c r="H10" s="225" t="s">
        <v>96</v>
      </c>
      <c r="I10" s="225" t="s">
        <v>97</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98</v>
      </c>
      <c r="K11" s="157"/>
      <c r="L11" s="157"/>
      <c r="M11" s="157" t="s">
        <v>99</v>
      </c>
      <c r="N11" s="228" t="s">
        <v>100</v>
      </c>
      <c r="O11" s="157" t="s">
        <v>101</v>
      </c>
      <c r="P11" s="227"/>
      <c r="Q11" s="227"/>
      <c r="R11" s="227"/>
      <c r="S11" s="227"/>
      <c r="AC11" s="118">
        <v>1</v>
      </c>
    </row>
    <row s="1821" customFormat="1" customHeight="1" ht="15">
      <c r="A12" s="2101">
        <v>1</v>
      </c>
      <c r="B12" s="419"/>
      <c r="C12" s="760"/>
      <c r="D12" s="784"/>
      <c r="E12" s="221">
        <f>A12</f>
        <v>1</v>
      </c>
      <c r="F12" s="804" t="s">
        <v>102</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103</v>
      </c>
      <c r="G13" s="795" t="s">
        <v>104</v>
      </c>
      <c r="H13" s="795" t="s">
        <v>104</v>
      </c>
      <c r="I13" s="793" t="s">
        <v>105</v>
      </c>
      <c r="J13" s="502">
        <f>MERGEVALUE(G13)</f>
      </c>
      <c r="K13" s="513"/>
      <c r="L13" s="513"/>
      <c r="M13" s="502" t="str">
        <f t="array" ref="M13:M13">IF(ISERROR(MATCH(MID(N13,1,250),MID(note_ter,1,250),0)),"n","y")</f>
        <v>n</v>
      </c>
      <c r="N13" s="513"/>
      <c r="O13" s="502" t="str">
        <f>H13&amp;"("&amp;I13&amp;")"</f>
        <v>Городской округ Саранск(89701000)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106</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customHeight="1" ht="15">
      <c r="A15" s="2219" t="s">
        <v>107</v>
      </c>
      <c r="B15" s="1162"/>
      <c r="C15" s="803" t="s">
        <v>108</v>
      </c>
      <c r="D15" s="1820"/>
      <c r="E15" s="1807" t="str">
        <f>A15</f>
        <v>2</v>
      </c>
      <c r="F15" s="806" t="s">
        <v>109</v>
      </c>
      <c r="G15" s="542" t="str">
        <f>"Территория "&amp;E15</f>
        <v>Территория 2</v>
      </c>
      <c r="H15" s="794"/>
      <c r="I15" s="794"/>
      <c r="J15" s="791"/>
      <c r="K15" s="1626"/>
      <c r="L15" s="1626"/>
      <c r="M15" s="1626"/>
      <c r="N15" s="228"/>
      <c r="O15" s="1626"/>
      <c r="P15" s="227"/>
      <c r="Q15" s="227"/>
      <c r="R15" s="227"/>
      <c r="S15" s="227"/>
      <c r="T15" s="1821"/>
      <c r="U15" s="1821"/>
      <c r="V15" s="1821"/>
      <c r="W15" s="1821"/>
      <c r="X15" s="1821"/>
      <c r="Y15" s="1821"/>
      <c r="Z15" s="1821"/>
      <c r="AA15" s="1821"/>
      <c r="AB15" s="1821"/>
      <c r="AC15" s="1821"/>
    </row>
    <row customHeight="1" ht="15">
      <c r="A16" s="2219"/>
      <c r="B16" s="1162">
        <v>1</v>
      </c>
      <c r="C16" s="1162"/>
      <c r="D16" s="802"/>
      <c r="E16" s="1815" t="str">
        <f>A15&amp;"."&amp;B16</f>
        <v>2.1</v>
      </c>
      <c r="F16" s="805" t="s">
        <v>110</v>
      </c>
      <c r="G16" s="795" t="s">
        <v>111</v>
      </c>
      <c r="H16" s="795" t="s">
        <v>112</v>
      </c>
      <c r="I16" s="793" t="s">
        <v>113</v>
      </c>
      <c r="J16" s="1626"/>
      <c r="K16" s="1638"/>
      <c r="L16" s="1638"/>
      <c r="M16" s="1626" t="str">
        <f t="array" ref="M16:M16">IF(ISERROR(MATCH(MID(N16,1,250),MID(note_ter,1,250),0)),"n","y")</f>
        <v>n</v>
      </c>
      <c r="N16" s="1638"/>
      <c r="O16" s="1626" t="str">
        <f>H16&amp;"("&amp;I16&amp;")"</f>
        <v>Берсеневское сельское поселение(89637425)</v>
      </c>
      <c r="P16" s="1162"/>
      <c r="Q16" s="1162"/>
      <c r="R16" s="422"/>
      <c r="S16" s="1162"/>
      <c r="T16" s="1162"/>
      <c r="U16" s="1162"/>
      <c r="V16" s="424"/>
      <c r="W16" s="424"/>
      <c r="X16" s="421"/>
      <c r="Y16" s="421"/>
      <c r="Z16" s="421"/>
      <c r="AA16" s="421"/>
      <c r="AB16" s="421"/>
      <c r="AC16" s="421"/>
    </row>
    <row customHeight="1" ht="15">
      <c r="A17" s="1884"/>
      <c r="B17" s="1368" t="s">
        <v>107</v>
      </c>
      <c r="C17" s="1368"/>
      <c r="D17" s="802" t="s">
        <v>108</v>
      </c>
      <c r="E17" s="1880" t="str">
        <f>A15&amp;"."&amp;B17</f>
        <v>2.2</v>
      </c>
      <c r="F17" s="1885" t="s">
        <v>114</v>
      </c>
      <c r="G17" s="1889" t="s">
        <v>111</v>
      </c>
      <c r="H17" s="1889" t="s">
        <v>115</v>
      </c>
      <c r="I17" s="1887" t="s">
        <v>116</v>
      </c>
      <c r="J17" s="1626"/>
      <c r="K17" s="1638"/>
      <c r="L17" s="1638"/>
      <c r="M17" s="1626" t="str">
        <f t="array" ref="M17:M17">IF(ISERROR(MATCH(MID(N17,1,250),MID(note_ter,1,250),0)),"n","y")</f>
        <v>n</v>
      </c>
      <c r="N17" s="1638"/>
      <c r="O17" s="1626" t="str">
        <f>H17&amp;"("&amp;I17&amp;")"</f>
        <v>Пензятское сельское поселение(89637455)</v>
      </c>
      <c r="P17" s="1368"/>
      <c r="Q17" s="1368"/>
      <c r="R17" s="422"/>
      <c r="S17" s="1368"/>
      <c r="T17" s="1368"/>
      <c r="U17" s="1368"/>
      <c r="V17" s="835"/>
      <c r="W17" s="835"/>
      <c r="X17" s="629"/>
      <c r="Y17" s="629"/>
      <c r="Z17" s="629"/>
      <c r="AA17" s="629"/>
      <c r="AB17" s="629"/>
      <c r="AC17" s="629"/>
    </row>
    <row customHeight="1" ht="15">
      <c r="A18" s="2219"/>
      <c r="B18" s="1162"/>
      <c r="C18" s="414"/>
      <c r="D18" s="803"/>
      <c r="E18" s="423"/>
      <c r="F18" s="179"/>
      <c r="G18" s="417" t="s">
        <v>106</v>
      </c>
      <c r="H18" s="189"/>
      <c r="I18" s="426"/>
      <c r="J18" s="1638"/>
      <c r="K18" s="1638"/>
      <c r="L18" s="1638"/>
      <c r="M18" s="1638"/>
      <c r="N18" s="1626"/>
      <c r="O18" s="1638"/>
      <c r="P18" s="1162"/>
      <c r="Q18" s="1162"/>
      <c r="R18" s="422"/>
      <c r="S18" s="1162"/>
      <c r="T18" s="1162"/>
      <c r="U18" s="1162"/>
      <c r="V18" s="424"/>
      <c r="W18" s="424"/>
      <c r="X18" s="421"/>
      <c r="Y18" s="421"/>
      <c r="Z18" s="421"/>
      <c r="AA18" s="421"/>
      <c r="AB18" s="421"/>
      <c r="AC18" s="421"/>
    </row>
    <row customHeight="1" ht="15">
      <c r="A19" s="2219" t="s">
        <v>94</v>
      </c>
      <c r="B19" s="1162"/>
      <c r="C19" s="803" t="s">
        <v>108</v>
      </c>
      <c r="D19" s="1820"/>
      <c r="E19" s="1807" t="str">
        <f>A19</f>
        <v>3</v>
      </c>
      <c r="F19" s="806" t="s">
        <v>117</v>
      </c>
      <c r="G19" s="542" t="str">
        <f>"Территория "&amp;E19</f>
        <v>Территория 3</v>
      </c>
      <c r="H19" s="794"/>
      <c r="I19" s="794"/>
      <c r="J19" s="791"/>
      <c r="K19" s="1626"/>
      <c r="L19" s="1626"/>
      <c r="M19" s="1626"/>
      <c r="N19" s="228"/>
      <c r="O19" s="1626"/>
      <c r="P19" s="227"/>
      <c r="Q19" s="227"/>
      <c r="R19" s="227"/>
      <c r="S19" s="227"/>
      <c r="T19" s="1821"/>
      <c r="U19" s="1821"/>
      <c r="V19" s="1821"/>
      <c r="W19" s="1821"/>
      <c r="X19" s="1821"/>
      <c r="Y19" s="1821"/>
      <c r="Z19" s="1821"/>
      <c r="AA19" s="1821"/>
      <c r="AB19" s="1821"/>
      <c r="AC19" s="1821"/>
    </row>
    <row customHeight="1" ht="15">
      <c r="A20" s="2219"/>
      <c r="B20" s="1162">
        <v>1</v>
      </c>
      <c r="C20" s="1162"/>
      <c r="D20" s="802"/>
      <c r="E20" s="1815" t="str">
        <f>A19&amp;"."&amp;B20</f>
        <v>3.1</v>
      </c>
      <c r="F20" s="805" t="s">
        <v>110</v>
      </c>
      <c r="G20" s="795" t="s">
        <v>111</v>
      </c>
      <c r="H20" s="795" t="s">
        <v>112</v>
      </c>
      <c r="I20" s="793" t="s">
        <v>113</v>
      </c>
      <c r="J20" s="1626"/>
      <c r="K20" s="1638"/>
      <c r="L20" s="1638"/>
      <c r="M20" s="1626" t="str">
        <f t="array" ref="M20:M20">IF(ISERROR(MATCH(MID(N20,1,250),MID(note_ter,1,250),0)),"n","y")</f>
        <v>n</v>
      </c>
      <c r="N20" s="1638"/>
      <c r="O20" s="1626" t="str">
        <f>H20&amp;"("&amp;I20&amp;")"</f>
        <v>Берсеневское сельское поселение(89637425)</v>
      </c>
      <c r="P20" s="1162"/>
      <c r="Q20" s="1162"/>
      <c r="R20" s="422"/>
      <c r="S20" s="1162"/>
      <c r="T20" s="1162"/>
      <c r="U20" s="1162"/>
      <c r="V20" s="424"/>
      <c r="W20" s="424"/>
      <c r="X20" s="421"/>
      <c r="Y20" s="421"/>
      <c r="Z20" s="421"/>
      <c r="AA20" s="421"/>
      <c r="AB20" s="421"/>
      <c r="AC20" s="421"/>
    </row>
    <row customHeight="1" ht="15">
      <c r="A21" s="2219"/>
      <c r="B21" s="1162"/>
      <c r="C21" s="414"/>
      <c r="D21" s="803"/>
      <c r="E21" s="423"/>
      <c r="F21" s="179"/>
      <c r="G21" s="417" t="s">
        <v>106</v>
      </c>
      <c r="H21" s="189"/>
      <c r="I21" s="426"/>
      <c r="J21" s="1638"/>
      <c r="K21" s="1638"/>
      <c r="L21" s="1638"/>
      <c r="M21" s="1638"/>
      <c r="N21" s="1626"/>
      <c r="O21" s="1638"/>
      <c r="P21" s="1162"/>
      <c r="Q21" s="1162"/>
      <c r="R21" s="422"/>
      <c r="S21" s="1162"/>
      <c r="T21" s="1162"/>
      <c r="U21" s="1162"/>
      <c r="V21" s="424"/>
      <c r="W21" s="424"/>
      <c r="X21" s="421"/>
      <c r="Y21" s="421"/>
      <c r="Z21" s="421"/>
      <c r="AA21" s="421"/>
      <c r="AB21" s="421"/>
      <c r="AC21" s="421"/>
    </row>
    <row s="1821" customFormat="1" customHeight="1" ht="14.699999999999998">
      <c r="A22" s="760"/>
      <c r="B22" s="419"/>
      <c r="C22" s="760"/>
      <c r="D22" s="784"/>
      <c r="E22" s="796"/>
      <c r="F22" s="180"/>
      <c r="G22" s="418" t="s">
        <v>118</v>
      </c>
      <c r="H22" s="180"/>
      <c r="I22" s="181"/>
      <c r="J22" s="251"/>
      <c r="K22" s="157"/>
      <c r="L22" s="157"/>
      <c r="M22" s="157"/>
      <c r="N22" s="228" t="s">
        <v>119</v>
      </c>
      <c r="O22" s="157"/>
      <c r="P22" s="227"/>
      <c r="Q22" s="227"/>
      <c r="R22" s="227"/>
      <c r="S22" s="227"/>
      <c r="AC22" s="118">
        <v>14</v>
      </c>
    </row>
    <row s="1821" customFormat="1" customHeight="1" ht="22.049999999999997">
      <c r="A23" s="760"/>
      <c r="B23" s="419"/>
      <c r="C23" s="760"/>
      <c r="D23" s="167"/>
      <c r="E23" s="182"/>
      <c r="F23" s="182"/>
      <c r="G23" s="182"/>
      <c r="H23" s="182"/>
      <c r="I23" s="182"/>
      <c r="J23" s="157"/>
      <c r="K23" s="157"/>
      <c r="L23" s="157"/>
      <c r="M23" s="157"/>
      <c r="N23" s="228"/>
      <c r="O23" s="157"/>
      <c r="P23" s="227"/>
      <c r="Q23" s="227"/>
      <c r="R23" s="227"/>
      <c r="S23" s="227"/>
      <c r="AC23" s="118">
        <v>21</v>
      </c>
    </row>
    <row s="1821" customFormat="1" customHeight="1" ht="14.699999999999998">
      <c r="A24" s="760"/>
      <c r="B24" s="419"/>
      <c r="C24" s="760"/>
      <c r="D24" s="167"/>
      <c r="E24" s="85"/>
      <c r="F24" s="760"/>
      <c r="G24" s="85"/>
      <c r="H24" s="85"/>
      <c r="I24" s="85"/>
      <c r="J24" s="157"/>
      <c r="K24" s="157"/>
      <c r="L24" s="157"/>
      <c r="M24" s="157"/>
      <c r="N24" s="228"/>
      <c r="O24" s="157"/>
      <c r="P24" s="227"/>
      <c r="Q24" s="227"/>
      <c r="R24" s="227"/>
      <c r="S24" s="227"/>
      <c r="AC24" s="118">
        <v>14</v>
      </c>
    </row>
    <row s="1821" customFormat="1" customHeight="1" ht="1.05">
      <c r="A25" s="760"/>
      <c r="B25" s="419"/>
      <c r="C25" s="760"/>
      <c r="D25" s="167"/>
      <c r="E25" s="85"/>
      <c r="F25" s="760"/>
      <c r="G25" s="85"/>
      <c r="H25" s="85"/>
      <c r="I25" s="85"/>
      <c r="J25" s="157"/>
      <c r="K25" s="157"/>
      <c r="L25" s="157"/>
      <c r="M25" s="157"/>
      <c r="N25" s="228"/>
      <c r="O25" s="157"/>
      <c r="P25" s="227"/>
      <c r="Q25" s="227"/>
      <c r="R25" s="227"/>
      <c r="S25" s="227"/>
      <c r="AC25" s="118">
        <v>1</v>
      </c>
    </row>
    <row s="1066" customFormat="1" customHeight="1" ht="10.5">
      <c r="B26" s="836"/>
      <c r="D26" s="184"/>
      <c r="J26" s="157"/>
      <c r="K26" s="157"/>
      <c r="L26" s="157"/>
      <c r="M26" s="157"/>
      <c r="N26" s="228"/>
      <c r="O26" s="157"/>
      <c r="P26" s="227"/>
      <c r="Q26" s="227"/>
      <c r="R26" s="227"/>
      <c r="S26" s="227"/>
      <c r="AC26" s="183">
        <v>10</v>
      </c>
    </row>
    <row s="1066" customFormat="1" customHeight="1" ht="10.5">
      <c r="B27" s="836"/>
      <c r="D27" s="184"/>
      <c r="J27" s="157"/>
      <c r="K27" s="157"/>
      <c r="L27" s="157"/>
      <c r="M27" s="157"/>
      <c r="N27" s="228"/>
      <c r="O27" s="157"/>
      <c r="P27" s="227"/>
      <c r="Q27" s="227"/>
      <c r="R27" s="227"/>
      <c r="S27" s="227"/>
      <c r="AC27" s="183">
        <v>10</v>
      </c>
    </row>
    <row customHeight="1" ht="14.699999999999998">
      <c r="AC28" s="85">
        <v>14</v>
      </c>
    </row>
    <row customHeight="1" ht="14.699999999999998">
      <c r="AC29" s="85">
        <v>14</v>
      </c>
    </row>
    <row customHeight="1" ht="14.699999999999998">
      <c r="AC30" s="85">
        <v>14</v>
      </c>
    </row>
    <row customHeight="1" ht="14.699999999999998">
      <c r="H31" s="66"/>
      <c r="AC31" s="85">
        <v>14</v>
      </c>
    </row>
    <row customHeight="1" ht="14.699999999999998">
      <c r="AC32" s="85">
        <v>14</v>
      </c>
    </row>
    <row customHeight="1" ht="14.699999999999998">
      <c r="AC33" s="85">
        <v>14</v>
      </c>
    </row>
    <row customHeight="1" ht="14.699999999999998">
      <c r="AC34" s="85">
        <v>14</v>
      </c>
    </row>
    <row customHeight="1" ht="14.699999999999998">
      <c r="J35" s="85"/>
      <c r="K35" s="85"/>
      <c r="L35" s="85"/>
      <c r="AC35" s="85">
        <v>14</v>
      </c>
    </row>
    <row customHeight="1" ht="22.5" hidden="1">
      <c r="A36" s="760" t="s">
        <v>86</v>
      </c>
      <c r="B36" s="419">
        <v>0</v>
      </c>
      <c r="C36" s="760">
        <v>3</v>
      </c>
      <c r="D36" s="167">
        <v>3</v>
      </c>
      <c r="E36" s="85">
        <v>6</v>
      </c>
      <c r="F36" s="760">
        <v>0</v>
      </c>
      <c r="G36" s="85">
        <v>46</v>
      </c>
      <c r="H36" s="85">
        <v>42</v>
      </c>
      <c r="I36" s="85">
        <v>14</v>
      </c>
      <c r="J36" s="157">
        <v>3</v>
      </c>
      <c r="K36" s="157">
        <v>0</v>
      </c>
      <c r="L36" s="157">
        <v>0</v>
      </c>
      <c r="M36" s="157">
        <v>0</v>
      </c>
      <c r="N36" s="228">
        <v>0</v>
      </c>
      <c r="O36" s="157">
        <v>0</v>
      </c>
      <c r="P36" s="227">
        <v>0</v>
      </c>
      <c r="Q36" s="227">
        <v>0</v>
      </c>
      <c r="R36" s="227">
        <v>0</v>
      </c>
      <c r="S36" s="227">
        <v>0</v>
      </c>
      <c r="T36" s="85">
        <v>0</v>
      </c>
      <c r="U36" s="85">
        <v>0</v>
      </c>
      <c r="V36" s="85">
        <v>0</v>
      </c>
      <c r="W36" s="85">
        <v>0</v>
      </c>
      <c r="X36" s="85">
        <v>0</v>
      </c>
      <c r="Y36" s="85">
        <v>0</v>
      </c>
      <c r="Z36" s="85">
        <v>0</v>
      </c>
      <c r="AA36" s="85">
        <v>0</v>
      </c>
      <c r="AB36" s="85">
        <v>8</v>
      </c>
      <c r="AC36" s="85">
        <v>23</v>
      </c>
    </row>
  </sheetData>
  <sheetProtection formatColumns="0" formatRows="0" autoFilter="0" sort="0" insertRows="0" insertColumns="1" deleteRows="0" deleteColumns="0"/>
  <mergeCells count="6">
    <mergeCell ref="A12:A14"/>
    <mergeCell ref="E4:I4"/>
    <mergeCell ref="E8:G8"/>
    <mergeCell ref="H8:I8"/>
    <mergeCell ref="A15:A18"/>
    <mergeCell ref="A19:A21"/>
  </mergeCells>
  <dataValidations count="3">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9">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A844FC-54BD-7642-4F6E-CFE54B902846}"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водоотведения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МП г.о. Саранск "Саранское водопроводно-канализационное хозяйство"</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120</v>
      </c>
      <c r="E9" s="2129"/>
      <c r="F9" s="2130" t="s">
        <v>121</v>
      </c>
      <c r="G9" s="2131"/>
      <c r="H9" s="2131"/>
      <c r="I9" s="2131"/>
      <c r="J9" s="2134" t="s">
        <v>122</v>
      </c>
      <c r="K9" s="2134"/>
      <c r="L9" s="2134"/>
      <c r="M9" s="2134"/>
      <c r="AM9" s="585">
        <v>18</v>
      </c>
    </row>
    <row customHeight="1" ht="24">
      <c r="A10" s="2128"/>
      <c r="B10" s="594"/>
      <c r="C10" s="527"/>
      <c r="D10" s="525" t="s">
        <v>92</v>
      </c>
      <c r="E10" s="525" t="s">
        <v>93</v>
      </c>
      <c r="F10" s="525" t="s">
        <v>123</v>
      </c>
      <c r="G10" s="2135" t="s">
        <v>92</v>
      </c>
      <c r="H10" s="2136"/>
      <c r="I10" s="525" t="s">
        <v>93</v>
      </c>
      <c r="J10" s="525" t="s">
        <v>123</v>
      </c>
      <c r="K10" s="2135" t="s">
        <v>92</v>
      </c>
      <c r="L10" s="2136"/>
      <c r="M10" s="525" t="s">
        <v>93</v>
      </c>
      <c r="N10" s="1629"/>
      <c r="AM10" s="585">
        <v>23</v>
      </c>
    </row>
    <row s="1855" customFormat="1" customHeight="1" ht="11.25" hidden="1">
      <c r="A11" s="595"/>
      <c r="B11" s="595"/>
      <c r="C11" s="595"/>
      <c r="D11" s="596" t="s">
        <v>124</v>
      </c>
      <c r="E11" s="596" t="s">
        <v>107</v>
      </c>
      <c r="F11" s="596" t="s">
        <v>94</v>
      </c>
      <c r="G11" s="2117" t="s">
        <v>95</v>
      </c>
      <c r="H11" s="2118"/>
      <c r="I11" s="596" t="s">
        <v>125</v>
      </c>
      <c r="J11" s="596" t="s">
        <v>96</v>
      </c>
      <c r="K11" s="2119" t="s">
        <v>97</v>
      </c>
      <c r="L11" s="2120"/>
      <c r="M11" s="596" t="s">
        <v>126</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127</v>
      </c>
      <c r="P12" s="1415" t="s">
        <v>128</v>
      </c>
      <c r="Q12" s="1415" t="s">
        <v>129</v>
      </c>
      <c r="R12" s="1415" t="s">
        <v>130</v>
      </c>
      <c r="AM12" s="585">
        <v>1</v>
      </c>
    </row>
    <row s="1855" customFormat="1" customHeight="1" ht="15.75">
      <c r="A13" s="295"/>
      <c r="B13" s="295"/>
      <c r="C13" s="528"/>
      <c r="D13" s="2110" t="s">
        <v>124</v>
      </c>
      <c r="E13" s="2111"/>
      <c r="F13" s="2114" t="s">
        <v>65</v>
      </c>
      <c r="G13" s="2115"/>
      <c r="H13" s="2116">
        <v>1</v>
      </c>
      <c r="I13" s="2107" t="str">
        <f>IF(U13="","",INDEX(TERRITORY_MR_LIST,MATCH(U13,TERRITORY_LIST_ID,0)))</f>
        <v/>
      </c>
      <c r="J13" s="2109" t="s">
        <v>19</v>
      </c>
      <c r="K13" s="604"/>
      <c r="L13" s="529" t="s">
        <v>124</v>
      </c>
      <c r="M13" s="605" t="s">
        <v>28</v>
      </c>
      <c r="N13" s="814"/>
      <c r="O13" s="1418" t="s">
        <v>131</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132</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133</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134</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135</v>
      </c>
      <c r="F16" s="179"/>
      <c r="G16" s="179"/>
      <c r="H16" s="179"/>
      <c r="I16" s="179"/>
      <c r="J16" s="179"/>
      <c r="K16" s="179" t="s">
        <v>28</v>
      </c>
      <c r="L16" s="179"/>
      <c r="M16" s="610"/>
      <c r="N16" s="1629"/>
      <c r="AM16" s="585">
        <v>15</v>
      </c>
    </row>
    <row customHeight="1" ht="11.25" hidden="1">
      <c r="A17" s="585" t="s">
        <v>86</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9FBEA-67EE-078C-0B55-C213ADAED77F}" mc:Ignorable="x14ac xr xr2 xr3">
  <sheetPr>
    <tabColor rgb="FFCCCCFF"/>
  </sheetPr>
  <dimension ref="A1:AR152"/>
  <sheetViews>
    <sheetView showGridLines="0" zoomScale="90" workbookViewId="0">
      <pane xSplit="6" ySplit="12" topLeftCell="J121" activePane="bottomRight" state="frozen"/>
      <selection pane="bottomLeft" activeCell="A13" sqref="A13"/>
      <selection pane="topRight" activeCell="G1" sqref="G1"/>
      <selection pane="bottomRight" activeCell="W132" sqref="W132"/>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5" style="1855" width="6.140625" customWidth="1"/>
    <col min="16"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МП г.о. Саранск "Саранское водопроводно-канализационное хозяйство"</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92</v>
      </c>
      <c r="E9" s="2103" t="s">
        <v>136</v>
      </c>
      <c r="F9" s="2105"/>
      <c r="G9" s="2129" t="s">
        <v>120</v>
      </c>
      <c r="H9" s="2129" t="s">
        <v>92</v>
      </c>
      <c r="I9" s="2129"/>
      <c r="J9" s="2129" t="s">
        <v>137</v>
      </c>
      <c r="K9" s="2157" t="s">
        <v>138</v>
      </c>
      <c r="L9" s="2157"/>
      <c r="M9" s="2157"/>
      <c r="N9" s="2157"/>
      <c r="O9" s="2157" t="s">
        <v>139</v>
      </c>
      <c r="P9" s="2157"/>
      <c r="Q9" s="2157"/>
      <c r="R9" s="2157"/>
      <c r="S9" s="2157" t="s">
        <v>140</v>
      </c>
      <c r="T9" s="2157"/>
      <c r="U9" s="2157"/>
      <c r="V9" s="2157"/>
      <c r="W9" s="2129" t="s">
        <v>141</v>
      </c>
      <c r="AR9" s="106">
        <v>27</v>
      </c>
    </row>
    <row customHeight="1" ht="31.5">
      <c r="D10" s="2129"/>
      <c r="E10" s="1286" t="s">
        <v>93</v>
      </c>
      <c r="F10" s="1286" t="s">
        <v>142</v>
      </c>
      <c r="G10" s="2129"/>
      <c r="H10" s="2129"/>
      <c r="I10" s="2129"/>
      <c r="J10" s="2129"/>
      <c r="K10" s="112" t="s">
        <v>123</v>
      </c>
      <c r="L10" s="2129" t="s">
        <v>92</v>
      </c>
      <c r="M10" s="2129"/>
      <c r="N10" s="112" t="s">
        <v>143</v>
      </c>
      <c r="O10" s="112" t="s">
        <v>123</v>
      </c>
      <c r="P10" s="2129" t="s">
        <v>92</v>
      </c>
      <c r="Q10" s="2129"/>
      <c r="R10" s="112" t="s">
        <v>143</v>
      </c>
      <c r="S10" s="285" t="s">
        <v>123</v>
      </c>
      <c r="T10" s="2129" t="s">
        <v>92</v>
      </c>
      <c r="U10" s="2129"/>
      <c r="V10" s="285" t="s">
        <v>93</v>
      </c>
      <c r="W10" s="2129"/>
      <c r="Z10" s="1261" t="s">
        <v>144</v>
      </c>
      <c r="AA10" s="1261" t="s">
        <v>145</v>
      </c>
      <c r="AB10" s="1261" t="s">
        <v>146</v>
      </c>
      <c r="AC10" s="1261" t="s">
        <v>147</v>
      </c>
      <c r="AD10" s="1261" t="s">
        <v>148</v>
      </c>
      <c r="AE10" s="1261" t="s">
        <v>149</v>
      </c>
      <c r="AF10" s="1261" t="s">
        <v>150</v>
      </c>
      <c r="AG10" s="1261" t="s">
        <v>151</v>
      </c>
      <c r="AH10" s="1261" t="s">
        <v>152</v>
      </c>
      <c r="AI10" s="1261" t="s">
        <v>153</v>
      </c>
      <c r="AJ10" s="1261" t="s">
        <v>154</v>
      </c>
      <c r="AK10" s="1261" t="s">
        <v>155</v>
      </c>
      <c r="AL10" s="1261" t="s">
        <v>156</v>
      </c>
      <c r="AM10" s="1261" t="s">
        <v>157</v>
      </c>
      <c r="AN10" s="1261" t="s">
        <v>158</v>
      </c>
      <c r="AO10" s="1261" t="s">
        <v>159</v>
      </c>
      <c r="AP10" s="1261" t="s">
        <v>160</v>
      </c>
      <c r="AQ10" s="1261" t="s">
        <v>161</v>
      </c>
      <c r="AR10" s="106">
        <v>30</v>
      </c>
    </row>
    <row s="1626" customFormat="1" customHeight="1" ht="12" hidden="1">
      <c r="D11" s="1251" t="s">
        <v>124</v>
      </c>
      <c r="E11" s="1251" t="s">
        <v>107</v>
      </c>
      <c r="F11" s="1251"/>
      <c r="G11" s="1251" t="s">
        <v>94</v>
      </c>
      <c r="H11" s="2158" t="s">
        <v>125</v>
      </c>
      <c r="I11" s="2158"/>
      <c r="J11" s="1251" t="s">
        <v>96</v>
      </c>
      <c r="K11" s="1251" t="s">
        <v>97</v>
      </c>
      <c r="L11" s="2158" t="s">
        <v>126</v>
      </c>
      <c r="M11" s="2158"/>
      <c r="N11" s="1251" t="s">
        <v>162</v>
      </c>
      <c r="O11" s="1251" t="s">
        <v>163</v>
      </c>
      <c r="P11" s="2158" t="s">
        <v>164</v>
      </c>
      <c r="Q11" s="2158"/>
      <c r="R11" s="1251" t="s">
        <v>165</v>
      </c>
      <c r="S11" s="1251" t="s">
        <v>164</v>
      </c>
      <c r="T11" s="2158" t="s">
        <v>165</v>
      </c>
      <c r="U11" s="2158"/>
      <c r="V11" s="1251" t="s">
        <v>166</v>
      </c>
      <c r="W11" s="1251" t="s">
        <v>167</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168</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169</v>
      </c>
      <c r="AD13" s="1269" t="s">
        <v>170</v>
      </c>
      <c r="AE13" s="1269" t="s">
        <v>171</v>
      </c>
      <c r="AF13" s="1269" t="s">
        <v>172</v>
      </c>
      <c r="AG13" s="1269" t="s">
        <v>173</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174</v>
      </c>
      <c r="AD18" s="1269" t="s">
        <v>175</v>
      </c>
      <c r="AE18" s="1269" t="s">
        <v>176</v>
      </c>
      <c r="AF18" s="1269" t="s">
        <v>177</v>
      </c>
      <c r="AG18" s="1269" t="s">
        <v>178</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179</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174</v>
      </c>
      <c r="AD23" s="1269" t="s">
        <v>175</v>
      </c>
      <c r="AE23" s="1269" t="s">
        <v>176</v>
      </c>
      <c r="AF23" s="1269" t="s">
        <v>177</v>
      </c>
      <c r="AG23" s="1269" t="s">
        <v>178</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180</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181</v>
      </c>
      <c r="AD28" s="1269" t="s">
        <v>182</v>
      </c>
      <c r="AE28" s="1269" t="s">
        <v>183</v>
      </c>
      <c r="AF28" s="1269" t="s">
        <v>184</v>
      </c>
      <c r="AG28" s="1269" t="s">
        <v>185</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186</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187</v>
      </c>
      <c r="AD33" s="1269" t="s">
        <v>188</v>
      </c>
      <c r="AE33" s="1269" t="s">
        <v>189</v>
      </c>
      <c r="AF33" s="1269" t="s">
        <v>190</v>
      </c>
      <c r="AG33" s="1269" t="s">
        <v>191</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192</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193</v>
      </c>
      <c r="AD38" s="1269" t="s">
        <v>194</v>
      </c>
      <c r="AE38" s="1269" t="s">
        <v>195</v>
      </c>
      <c r="AF38" s="1269" t="s">
        <v>196</v>
      </c>
      <c r="AG38" s="1269" t="s">
        <v>197</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198</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199</v>
      </c>
      <c r="AD43" s="1269" t="s">
        <v>200</v>
      </c>
      <c r="AE43" s="1269" t="s">
        <v>201</v>
      </c>
      <c r="AF43" s="1269" t="s">
        <v>202</v>
      </c>
      <c r="AG43" s="1269" t="s">
        <v>203</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204</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205</v>
      </c>
      <c r="AD48" s="1269" t="s">
        <v>206</v>
      </c>
      <c r="AE48" s="1269" t="s">
        <v>207</v>
      </c>
      <c r="AF48" s="1269" t="s">
        <v>208</v>
      </c>
      <c r="AG48" s="1269" t="s">
        <v>209</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210</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211</v>
      </c>
      <c r="AD53" s="1269" t="s">
        <v>212</v>
      </c>
      <c r="AE53" s="1269" t="s">
        <v>213</v>
      </c>
      <c r="AF53" s="1269" t="s">
        <v>214</v>
      </c>
      <c r="AG53" s="1269" t="s">
        <v>215</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216</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217</v>
      </c>
      <c r="AD58" s="1269" t="s">
        <v>218</v>
      </c>
      <c r="AE58" s="1269" t="s">
        <v>219</v>
      </c>
      <c r="AF58" s="1269" t="s">
        <v>220</v>
      </c>
      <c r="AG58" s="1269" t="s">
        <v>221</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222</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223</v>
      </c>
      <c r="AD63" s="1269" t="s">
        <v>224</v>
      </c>
      <c r="AE63" s="1269" t="s">
        <v>225</v>
      </c>
      <c r="AF63" s="1269" t="s">
        <v>226</v>
      </c>
      <c r="AG63" s="1269" t="s">
        <v>227</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228</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229</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230</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231</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232</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233</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234</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235</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236</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237</v>
      </c>
      <c r="AD79" s="1269" t="s">
        <v>238</v>
      </c>
      <c r="AE79" s="1269" t="s">
        <v>239</v>
      </c>
      <c r="AF79" s="1269" t="s">
        <v>240</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241</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242</v>
      </c>
      <c r="AD84" s="1269" t="s">
        <v>243</v>
      </c>
      <c r="AE84" s="1269" t="s">
        <v>244</v>
      </c>
      <c r="AF84" s="1269" t="s">
        <v>245</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246</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247</v>
      </c>
      <c r="AD89" s="1269" t="s">
        <v>248</v>
      </c>
      <c r="AE89" s="1269" t="s">
        <v>249</v>
      </c>
      <c r="AF89" s="1269" t="s">
        <v>250</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251</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252</v>
      </c>
      <c r="AD94" s="1269" t="s">
        <v>253</v>
      </c>
      <c r="AE94" s="1269" t="s">
        <v>254</v>
      </c>
      <c r="AF94" s="1269" t="s">
        <v>255</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256</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257</v>
      </c>
      <c r="AD99" s="1269" t="s">
        <v>258</v>
      </c>
      <c r="AE99" s="1269" t="s">
        <v>259</v>
      </c>
      <c r="AF99" s="1269" t="s">
        <v>260</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261</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262</v>
      </c>
      <c r="AD105" s="1269" t="s">
        <v>263</v>
      </c>
      <c r="AE105" s="1269" t="s">
        <v>264</v>
      </c>
      <c r="AF105" s="1269" t="s">
        <v>265</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266</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267</v>
      </c>
      <c r="AD110" s="1269" t="s">
        <v>268</v>
      </c>
      <c r="AE110" s="1269" t="s">
        <v>269</v>
      </c>
      <c r="AF110" s="1269" t="s">
        <v>270</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271</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272</v>
      </c>
      <c r="AD115" s="1269" t="s">
        <v>273</v>
      </c>
      <c r="AE115" s="1269" t="s">
        <v>274</v>
      </c>
      <c r="AF115" s="1269" t="s">
        <v>275</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c r="A121" s="323"/>
      <c r="C121" s="211"/>
      <c r="D121" s="2137">
        <v>1</v>
      </c>
      <c r="E121" s="2145" t="s">
        <v>276</v>
      </c>
      <c r="F121" s="2147" t="s">
        <v>65</v>
      </c>
      <c r="G121" s="2633" t="str">
        <f>INDEX(VD_NAME_LIST,MATCH("4189714",VD_ID_LIST,0))</f>
        <v>Водоотведение</v>
      </c>
      <c r="H121" s="2555"/>
      <c r="I121" s="2555">
        <v>1</v>
      </c>
      <c r="J121" s="2503" t="s">
        <v>276</v>
      </c>
      <c r="K121" s="2187" t="s">
        <v>65</v>
      </c>
      <c r="L121" s="2110"/>
      <c r="M121" s="2110" t="s">
        <v>124</v>
      </c>
      <c r="N121" s="2506" t="str">
        <f>IF(Z121="","",INDEX(TERRITORY_MR_LIST,MATCH(Z121,TERRITORY_LIST_ID,0)))</f>
        <v>Территория 1</v>
      </c>
      <c r="O121" s="2187" t="s">
        <v>19</v>
      </c>
      <c r="P121" s="2110"/>
      <c r="Q121" s="2110" t="s">
        <v>124</v>
      </c>
      <c r="R121" s="2634" t="s">
        <v>28</v>
      </c>
      <c r="S121" s="2408" t="s">
        <v>19</v>
      </c>
      <c r="T121" s="2408"/>
      <c r="U121" s="2408" t="s">
        <v>124</v>
      </c>
      <c r="V121" s="1436"/>
      <c r="W121" s="2503"/>
      <c r="Y121" s="1269"/>
      <c r="Z121" s="1269" t="s">
        <v>102</v>
      </c>
      <c r="AA121" s="1269"/>
      <c r="AB121" s="1269" t="s">
        <v>277</v>
      </c>
      <c r="AC121" s="1269" t="s">
        <v>278</v>
      </c>
      <c r="AD121" s="1269" t="s">
        <v>279</v>
      </c>
      <c r="AE121" s="1269" t="s">
        <v>280</v>
      </c>
      <c r="AF121" s="1269" t="s">
        <v>281</v>
      </c>
      <c r="AG121" s="1269"/>
      <c r="AH121" s="1269" t="str">
        <f>IF($E$121=0,"",$E$121)</f>
        <v>Тариф на водоотведение</v>
      </c>
      <c r="AI121" s="1269" t="str">
        <f>IF($G$121=0,"",$G$121)</f>
        <v>Водоотведение</v>
      </c>
      <c r="AJ121" s="1269" t="str">
        <f>IF($J$121=0,"",$J$121)</f>
        <v>Тариф на водоотведение</v>
      </c>
      <c r="AK121" s="1269" t="str">
        <f>IF($K$121="нет","без дифференциации",IF($N$121=0,"",$N$121))</f>
        <v>Территория 1</v>
      </c>
      <c r="AL121" s="1269" t="str">
        <f>IF($O$121="нет","без дифференциации",IF($R$121=0,"",$R$121))</f>
        <v>без дифференциации</v>
      </c>
      <c r="AM121" s="1269" t="str">
        <f>IF($S$121="нет","без дифференциации",IF($V$121=0,"",$V$121))</f>
        <v>без дифференциации</v>
      </c>
      <c r="AN121" s="1269">
        <f>$I$121</f>
        <v>1</v>
      </c>
      <c r="AO121" s="1269" t="str">
        <f>$I$121&amp;"."&amp;$M$121</f>
        <v>1.1</v>
      </c>
      <c r="AP121" s="1269" t="str">
        <f>$I$121&amp;"."&amp;$M$121&amp;"."&amp;$Q$121</f>
        <v>1.1.1</v>
      </c>
      <c r="AQ121" s="1269" t="str">
        <f>$I$121&amp;"."&amp;$M$121&amp;"."&amp;$Q$121&amp;"."&amp;$U$121</f>
        <v>1.1.1.1</v>
      </c>
      <c r="AR121" s="1469">
        <v>0</v>
      </c>
    </row>
    <row s="1855" customFormat="1" customHeight="1" ht="17.25">
      <c r="A122" s="323"/>
      <c r="C122" s="322"/>
      <c r="D122" s="2137"/>
      <c r="E122" s="2145"/>
      <c r="F122" s="2148"/>
      <c r="G122" s="2633"/>
      <c r="H122" s="2555"/>
      <c r="I122" s="2555"/>
      <c r="J122" s="2503"/>
      <c r="K122" s="2188"/>
      <c r="L122" s="2110"/>
      <c r="M122" s="2110"/>
      <c r="N122" s="2506"/>
      <c r="O122" s="2188"/>
      <c r="P122" s="2110"/>
      <c r="Q122" s="2110"/>
      <c r="R122" s="2634" t="s">
        <v>28</v>
      </c>
      <c r="S122" s="2408"/>
      <c r="T122" s="1437"/>
      <c r="U122" s="1438"/>
      <c r="V122" s="1438"/>
      <c r="W122" s="2503"/>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c r="A123" s="323"/>
      <c r="C123" s="211"/>
      <c r="D123" s="2137"/>
      <c r="E123" s="2145"/>
      <c r="F123" s="2148"/>
      <c r="G123" s="2633"/>
      <c r="H123" s="2505"/>
      <c r="I123" s="2505"/>
      <c r="J123" s="2535"/>
      <c r="K123" s="2188"/>
      <c r="L123" s="2505"/>
      <c r="M123" s="2505"/>
      <c r="N123" s="2507"/>
      <c r="O123" s="2114"/>
      <c r="P123" s="2635"/>
      <c r="Q123" s="2636"/>
      <c r="R123" s="2637" t="s">
        <v>282</v>
      </c>
      <c r="S123" s="2638"/>
      <c r="T123" s="2639"/>
      <c r="U123" s="2640"/>
      <c r="V123" s="2641"/>
      <c r="W123" s="2642"/>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customHeight="1" ht="17.25">
      <c r="A124" s="1842"/>
      <c r="B124" s="1855"/>
      <c r="C124" s="1844"/>
      <c r="D124" s="1832"/>
      <c r="E124" s="1849"/>
      <c r="F124" s="1786"/>
      <c r="G124" s="1850"/>
      <c r="H124" s="1832"/>
      <c r="I124" s="1832"/>
      <c r="J124" s="1853"/>
      <c r="K124" s="1850"/>
      <c r="L124" s="2110" t="s">
        <v>108</v>
      </c>
      <c r="M124" s="2110" t="s">
        <v>107</v>
      </c>
      <c r="N124" s="2506" t="str">
        <f>IF(Z124="","",INDEX(TERRITORY_MR_LIST,MATCH(Z124,TERRITORY_LIST_ID,0)))</f>
        <v>Территория 2</v>
      </c>
      <c r="O124" s="2187" t="s">
        <v>19</v>
      </c>
      <c r="P124" s="2110"/>
      <c r="Q124" s="2110" t="s">
        <v>124</v>
      </c>
      <c r="R124" s="2643" t="s">
        <v>28</v>
      </c>
      <c r="S124" s="2408" t="s">
        <v>19</v>
      </c>
      <c r="T124" s="1804"/>
      <c r="U124" s="1804" t="s">
        <v>124</v>
      </c>
      <c r="V124" s="1436"/>
      <c r="W124" s="2503" t="s">
        <v>283</v>
      </c>
      <c r="X124" s="1855"/>
      <c r="Y124" s="1269"/>
      <c r="Z124" s="1269" t="s">
        <v>109</v>
      </c>
      <c r="AA124" s="1269"/>
      <c r="AB124" s="1269"/>
      <c r="AC124" s="1976" t="s">
        <v>278</v>
      </c>
      <c r="AD124" s="1976" t="s">
        <v>279</v>
      </c>
      <c r="AE124" s="1269" t="s">
        <v>284</v>
      </c>
      <c r="AF124" s="1269" t="s">
        <v>285</v>
      </c>
      <c r="AG124" s="1269" t="s">
        <v>286</v>
      </c>
      <c r="AH124" s="1269" t="str">
        <f>IF($E$121=0,"",$E$121)</f>
        <v>Тариф на водоотведение</v>
      </c>
      <c r="AI124" s="1269" t="str">
        <f>IF($G$121=0,"",$G$121)</f>
        <v>Водоотведение</v>
      </c>
      <c r="AJ124" s="1269" t="str">
        <f>IF($J$121=0,"",$J$121)</f>
        <v>Тариф на водоотведение</v>
      </c>
      <c r="AK124" s="1269" t="str">
        <f>IF($K$124="нет","без дифференциации",IF($N$124=0,"",$N$124))</f>
        <v>Территория 2</v>
      </c>
      <c r="AL124" s="1846" t="str">
        <f>IF($O$124="нет","без дифференциации",IF($R$124=0,"",$R$124))</f>
        <v>без дифференциации</v>
      </c>
      <c r="AM124" s="1846"/>
      <c r="AN124" s="1269">
        <f>$I$121</f>
        <v>1</v>
      </c>
      <c r="AO124" s="1269" t="str">
        <f>$I$121&amp;"."&amp;$M$124</f>
        <v>1.2</v>
      </c>
      <c r="AP124" s="1269" t="str">
        <f>$I$121&amp;"."&amp;$M$124&amp;"."&amp;$Q$124</f>
        <v>1.2.1</v>
      </c>
      <c r="AQ124" s="1269"/>
      <c r="AR124" s="1855"/>
    </row>
    <row customHeight="1" ht="17.25">
      <c r="A125" s="1842"/>
      <c r="B125" s="1855"/>
      <c r="C125" s="1847"/>
      <c r="D125" s="1832"/>
      <c r="E125" s="1849"/>
      <c r="F125" s="1786"/>
      <c r="G125" s="1850"/>
      <c r="H125" s="1832"/>
      <c r="I125" s="1832"/>
      <c r="J125" s="1853"/>
      <c r="K125" s="1850"/>
      <c r="L125" s="2110"/>
      <c r="M125" s="2110"/>
      <c r="N125" s="2506"/>
      <c r="O125" s="2188"/>
      <c r="P125" s="2110"/>
      <c r="Q125" s="2110"/>
      <c r="R125" s="2643" t="s">
        <v>28</v>
      </c>
      <c r="S125" s="2408"/>
      <c r="T125" s="1437"/>
      <c r="U125" s="1438"/>
      <c r="V125" s="1438"/>
      <c r="W125" s="2503"/>
      <c r="X125" s="1855"/>
      <c r="Y125" s="1261"/>
      <c r="Z125" s="1261"/>
      <c r="AA125" s="1261"/>
      <c r="AB125" s="1261"/>
      <c r="AC125" s="1261"/>
      <c r="AD125" s="1261"/>
      <c r="AE125" s="1261"/>
      <c r="AF125" s="1261"/>
      <c r="AG125" s="1261"/>
      <c r="AH125" s="1261"/>
      <c r="AI125" s="1261"/>
      <c r="AJ125" s="1261"/>
      <c r="AK125" s="1261"/>
      <c r="AL125" s="1855"/>
      <c r="AM125" s="1855"/>
      <c r="AN125" s="1855"/>
      <c r="AO125" s="1855"/>
      <c r="AP125" s="1855"/>
      <c r="AQ125" s="1855"/>
      <c r="AR125" s="1855"/>
    </row>
    <row customHeight="1" ht="17.25">
      <c r="A126" s="1842"/>
      <c r="B126" s="1855"/>
      <c r="C126" s="1847"/>
      <c r="D126" s="1832"/>
      <c r="E126" s="1849"/>
      <c r="F126" s="1786"/>
      <c r="G126" s="1850"/>
      <c r="H126" s="1832"/>
      <c r="I126" s="1832"/>
      <c r="J126" s="1853"/>
      <c r="K126" s="1850"/>
      <c r="L126" s="2505"/>
      <c r="M126" s="2505"/>
      <c r="N126" s="2507"/>
      <c r="O126" s="2114"/>
      <c r="P126" s="319"/>
      <c r="Q126" s="320"/>
      <c r="R126" s="320" t="s">
        <v>282</v>
      </c>
      <c r="S126" s="1848"/>
      <c r="T126" s="1848"/>
      <c r="U126" s="1848"/>
      <c r="V126" s="1848"/>
      <c r="W126" s="1435"/>
      <c r="X126" s="1855"/>
      <c r="Y126" s="1261"/>
      <c r="Z126" s="1261"/>
      <c r="AA126" s="1261"/>
      <c r="AB126" s="1261"/>
      <c r="AC126" s="1261"/>
      <c r="AD126" s="1261"/>
      <c r="AE126" s="1261"/>
      <c r="AF126" s="1261"/>
      <c r="AG126" s="1261"/>
      <c r="AH126" s="1261"/>
      <c r="AI126" s="1261"/>
      <c r="AJ126" s="1261"/>
      <c r="AK126" s="1261"/>
      <c r="AL126" s="1855"/>
      <c r="AM126" s="1855"/>
      <c r="AN126" s="1855"/>
      <c r="AO126" s="1855"/>
      <c r="AP126" s="1855"/>
      <c r="AQ126" s="1855"/>
      <c r="AR126" s="1855"/>
    </row>
    <row customHeight="1" ht="17.25">
      <c r="A127" s="1842"/>
      <c r="B127" s="1855"/>
      <c r="C127" s="1844"/>
      <c r="D127" s="1832"/>
      <c r="E127" s="1849"/>
      <c r="F127" s="1786"/>
      <c r="G127" s="1850"/>
      <c r="H127" s="1832"/>
      <c r="I127" s="1832"/>
      <c r="J127" s="1853"/>
      <c r="K127" s="1850"/>
      <c r="L127" s="2110" t="s">
        <v>108</v>
      </c>
      <c r="M127" s="2110" t="s">
        <v>94</v>
      </c>
      <c r="N127" s="2506" t="str">
        <f>IF(Z127="","",INDEX(TERRITORY_MR_LIST,MATCH(Z127,TERRITORY_LIST_ID,0)))</f>
        <v>Территория 3</v>
      </c>
      <c r="O127" s="2187" t="s">
        <v>19</v>
      </c>
      <c r="P127" s="2110"/>
      <c r="Q127" s="2110" t="s">
        <v>124</v>
      </c>
      <c r="R127" s="2643" t="s">
        <v>28</v>
      </c>
      <c r="S127" s="2408" t="s">
        <v>19</v>
      </c>
      <c r="T127" s="1804"/>
      <c r="U127" s="1804" t="s">
        <v>124</v>
      </c>
      <c r="V127" s="1436"/>
      <c r="W127" s="2503" t="s">
        <v>287</v>
      </c>
      <c r="X127" s="1855"/>
      <c r="Y127" s="1269"/>
      <c r="Z127" s="1269" t="s">
        <v>117</v>
      </c>
      <c r="AA127" s="1269"/>
      <c r="AB127" s="1269"/>
      <c r="AC127" s="1976" t="s">
        <v>278</v>
      </c>
      <c r="AD127" s="1976" t="s">
        <v>279</v>
      </c>
      <c r="AE127" s="1269" t="s">
        <v>288</v>
      </c>
      <c r="AF127" s="1269" t="s">
        <v>289</v>
      </c>
      <c r="AG127" s="1269" t="s">
        <v>290</v>
      </c>
      <c r="AH127" s="1269" t="str">
        <f>IF($E$121=0,"",$E$121)</f>
        <v>Тариф на водоотведение</v>
      </c>
      <c r="AI127" s="1269" t="str">
        <f>IF($G$121=0,"",$G$121)</f>
        <v>Водоотведение</v>
      </c>
      <c r="AJ127" s="1269" t="str">
        <f>IF($J$121=0,"",$J$121)</f>
        <v>Тариф на водоотведение</v>
      </c>
      <c r="AK127" s="1269" t="str">
        <f>IF($K$127="нет","без дифференциации",IF($N$127=0,"",$N$127))</f>
        <v>Территория 3</v>
      </c>
      <c r="AL127" s="1846" t="str">
        <f>IF($O$127="нет","без дифференциации",IF($R$127=0,"",$R$127))</f>
        <v>без дифференциации</v>
      </c>
      <c r="AM127" s="1846"/>
      <c r="AN127" s="1269">
        <f>$I$121</f>
        <v>1</v>
      </c>
      <c r="AO127" s="1269" t="str">
        <f>$I$121&amp;"."&amp;$M$127</f>
        <v>1.3</v>
      </c>
      <c r="AP127" s="1269" t="str">
        <f>$I$121&amp;"."&amp;$M$127&amp;"."&amp;$Q$127</f>
        <v>1.3.1</v>
      </c>
      <c r="AQ127" s="1269"/>
      <c r="AR127" s="1855"/>
    </row>
    <row customHeight="1" ht="17.25">
      <c r="A128" s="1842"/>
      <c r="B128" s="1855"/>
      <c r="C128" s="1847"/>
      <c r="D128" s="1832"/>
      <c r="E128" s="1849"/>
      <c r="F128" s="1786"/>
      <c r="G128" s="1850"/>
      <c r="H128" s="1832"/>
      <c r="I128" s="1832"/>
      <c r="J128" s="1853"/>
      <c r="K128" s="1850"/>
      <c r="L128" s="2110"/>
      <c r="M128" s="2110"/>
      <c r="N128" s="2506"/>
      <c r="O128" s="2188"/>
      <c r="P128" s="2110"/>
      <c r="Q128" s="2110"/>
      <c r="R128" s="2643" t="s">
        <v>28</v>
      </c>
      <c r="S128" s="2408"/>
      <c r="T128" s="1437"/>
      <c r="U128" s="1438"/>
      <c r="V128" s="1438"/>
      <c r="W128" s="2503"/>
      <c r="X128" s="1855"/>
      <c r="Y128" s="1261"/>
      <c r="Z128" s="1261"/>
      <c r="AA128" s="1261"/>
      <c r="AB128" s="1261"/>
      <c r="AC128" s="1261"/>
      <c r="AD128" s="1261"/>
      <c r="AE128" s="1261"/>
      <c r="AF128" s="1261"/>
      <c r="AG128" s="1261"/>
      <c r="AH128" s="1261"/>
      <c r="AI128" s="1261"/>
      <c r="AJ128" s="1261"/>
      <c r="AK128" s="1261"/>
      <c r="AL128" s="1855"/>
      <c r="AM128" s="1855"/>
      <c r="AN128" s="1855"/>
      <c r="AO128" s="1855"/>
      <c r="AP128" s="1855"/>
      <c r="AQ128" s="1855"/>
      <c r="AR128" s="1855"/>
    </row>
    <row customHeight="1" ht="17.25">
      <c r="A129" s="1842"/>
      <c r="B129" s="1855"/>
      <c r="C129" s="1847"/>
      <c r="D129" s="1832"/>
      <c r="E129" s="1849"/>
      <c r="F129" s="1786"/>
      <c r="G129" s="1850"/>
      <c r="H129" s="1832"/>
      <c r="I129" s="1832"/>
      <c r="J129" s="1853"/>
      <c r="K129" s="1850"/>
      <c r="L129" s="2505"/>
      <c r="M129" s="2505"/>
      <c r="N129" s="2507"/>
      <c r="O129" s="2114"/>
      <c r="P129" s="319"/>
      <c r="Q129" s="320"/>
      <c r="R129" s="320" t="s">
        <v>282</v>
      </c>
      <c r="S129" s="1848"/>
      <c r="T129" s="1848"/>
      <c r="U129" s="1848"/>
      <c r="V129" s="1848"/>
      <c r="W129" s="1435"/>
      <c r="X129" s="1855"/>
      <c r="Y129" s="1261"/>
      <c r="Z129" s="1261"/>
      <c r="AA129" s="1261"/>
      <c r="AB129" s="1261"/>
      <c r="AC129" s="1261"/>
      <c r="AD129" s="1261"/>
      <c r="AE129" s="1261"/>
      <c r="AF129" s="1261"/>
      <c r="AG129" s="1261"/>
      <c r="AH129" s="1261"/>
      <c r="AI129" s="1261"/>
      <c r="AJ129" s="1261"/>
      <c r="AK129" s="1261"/>
      <c r="AL129" s="1855"/>
      <c r="AM129" s="1855"/>
      <c r="AN129" s="1855"/>
      <c r="AO129" s="1855"/>
      <c r="AP129" s="1855"/>
      <c r="AQ129" s="1855"/>
      <c r="AR129" s="1855"/>
    </row>
    <row s="1855" customFormat="1" customHeight="1" ht="17.25">
      <c r="A130" s="323"/>
      <c r="C130" s="322"/>
      <c r="D130" s="2137"/>
      <c r="E130" s="2145"/>
      <c r="F130" s="2148"/>
      <c r="G130" s="2633"/>
      <c r="H130" s="2505"/>
      <c r="I130" s="2505"/>
      <c r="J130" s="2535"/>
      <c r="K130" s="2114"/>
      <c r="L130" s="2644"/>
      <c r="M130" s="2645"/>
      <c r="N130" s="2646" t="s">
        <v>291</v>
      </c>
      <c r="O130" s="2647"/>
      <c r="P130" s="2648"/>
      <c r="Q130" s="2649"/>
      <c r="R130" s="2650"/>
      <c r="S130" s="2651"/>
      <c r="T130" s="2652"/>
      <c r="U130" s="2653"/>
      <c r="V130" s="2654"/>
      <c r="W130" s="2655"/>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c r="A131" s="323"/>
      <c r="C131" s="322"/>
      <c r="D131" s="2138"/>
      <c r="E131" s="2146"/>
      <c r="F131" s="2149"/>
      <c r="G131" s="2656"/>
      <c r="H131" s="2657"/>
      <c r="I131" s="2658"/>
      <c r="J131" s="2659" t="s">
        <v>292</v>
      </c>
      <c r="K131" s="2660"/>
      <c r="L131" s="2661"/>
      <c r="M131" s="2662"/>
      <c r="N131" s="2663"/>
      <c r="O131" s="2664"/>
      <c r="P131" s="2665"/>
      <c r="Q131" s="2666"/>
      <c r="R131" s="2667"/>
      <c r="S131" s="2668"/>
      <c r="T131" s="2669"/>
      <c r="U131" s="2670"/>
      <c r="V131" s="2671"/>
      <c r="W131" s="2672"/>
      <c r="Y131" s="1261"/>
      <c r="Z131" s="1261"/>
      <c r="AA131" s="1261"/>
      <c r="AB131" s="1261"/>
      <c r="AC131" s="1261"/>
      <c r="AD131" s="1261"/>
      <c r="AE131" s="1261"/>
      <c r="AF131" s="1261"/>
      <c r="AG131" s="1261"/>
      <c r="AH131" s="1261"/>
      <c r="AI131" s="1261"/>
      <c r="AJ131" s="1261"/>
      <c r="AK131" s="1261"/>
      <c r="AL131" s="1261"/>
      <c r="AM131" s="1261"/>
      <c r="AN131" s="1261"/>
      <c r="AO131" s="1261"/>
      <c r="AP131" s="1261"/>
      <c r="AQ131" s="1261"/>
      <c r="AR131" s="1469">
        <v>0</v>
      </c>
    </row>
    <row s="1855" customFormat="1" customHeight="1" ht="17.25">
      <c r="A132" s="323"/>
      <c r="C132" s="211"/>
      <c r="D132" s="2137">
        <v>2</v>
      </c>
      <c r="E132" s="2145" t="s">
        <v>293</v>
      </c>
      <c r="F132" s="2147" t="s">
        <v>19</v>
      </c>
      <c r="G132" s="2145"/>
      <c r="H132" s="2150"/>
      <c r="I132" s="2152"/>
      <c r="J132" s="2154"/>
      <c r="K132" s="2139"/>
      <c r="L132" s="2139"/>
      <c r="M132" s="2139"/>
      <c r="N132" s="2141"/>
      <c r="O132" s="2139"/>
      <c r="P132" s="2139"/>
      <c r="Q132" s="2139"/>
      <c r="R132" s="2144"/>
      <c r="S132" s="2139"/>
      <c r="T132" s="1472"/>
      <c r="U132" s="1472"/>
      <c r="V132" s="1474"/>
      <c r="W132" s="1298"/>
      <c r="X132" s="1269"/>
      <c r="Y132" s="1269"/>
      <c r="Z132" s="1269"/>
      <c r="AA132" s="1269"/>
      <c r="AB132" s="1269"/>
      <c r="AC132" s="1269" t="s">
        <v>294</v>
      </c>
      <c r="AD132" s="1269" t="s">
        <v>295</v>
      </c>
      <c r="AE132" s="1269" t="s">
        <v>296</v>
      </c>
      <c r="AF132" s="1269" t="s">
        <v>297</v>
      </c>
      <c r="AG132" s="1269"/>
      <c r="AH132" s="1269" t="str">
        <f>IF($E$132=0,"",$E$132)</f>
        <v>Тариф на транспортировку сточных вод</v>
      </c>
      <c r="AI132" s="1269" t="str">
        <f>IF($G$132=0,"",$G$132)</f>
        <v/>
      </c>
      <c r="AJ132" s="1269" t="str">
        <f>IF($J$132=0,"",$J$132)</f>
        <v/>
      </c>
      <c r="AK132" s="1269" t="str">
        <f>IF($K$132="нет","без дифференциации",IF($N$132=0,"",$N$132))</f>
        <v/>
      </c>
      <c r="AL132" s="1269" t="str">
        <f>IF($O$132="нет","без дифференциации",IF($R$132=0,"",$R$132))</f>
        <v/>
      </c>
      <c r="AM132" s="1269" t="str">
        <f>IF($S$132="нет","без дифференциации",IF($V$132=0,"",$V$132))</f>
        <v/>
      </c>
      <c r="AN132" s="1774">
        <f>$I$132</f>
        <v>0</v>
      </c>
      <c r="AO132" s="1269" t="str">
        <f>$I$132&amp;"."&amp;$M$132</f>
        <v>.</v>
      </c>
      <c r="AP132" s="1261" t="str">
        <f>$I$132&amp;"."&amp;$M$132&amp;"."&amp;$Q$132</f>
        <v>..</v>
      </c>
      <c r="AQ132" s="1261" t="str">
        <f>$I$132&amp;"."&amp;$M$132&amp;"."&amp;$Q$132&amp;"."&amp;$U$132</f>
        <v>...</v>
      </c>
      <c r="AR132" s="1469">
        <v>0</v>
      </c>
    </row>
    <row s="1855" customFormat="1" customHeight="1" ht="17.25">
      <c r="A133" s="323"/>
      <c r="C133" s="322"/>
      <c r="D133" s="2137"/>
      <c r="E133" s="2145"/>
      <c r="F133" s="2148"/>
      <c r="G133" s="2145"/>
      <c r="H133" s="2151"/>
      <c r="I133" s="2153"/>
      <c r="J133" s="2155"/>
      <c r="K133" s="2140"/>
      <c r="L133" s="2140"/>
      <c r="M133" s="2140"/>
      <c r="N133" s="2142"/>
      <c r="O133" s="2140"/>
      <c r="P133" s="2140"/>
      <c r="Q133" s="2140"/>
      <c r="R133" s="2143"/>
      <c r="S133" s="2140"/>
      <c r="T133" s="1299"/>
      <c r="U133" s="1299"/>
      <c r="V133" s="1299"/>
      <c r="W133" s="1300"/>
      <c r="X133" s="1261"/>
      <c r="Y133" s="1261"/>
      <c r="Z133" s="1261"/>
      <c r="AA133" s="1261"/>
      <c r="AB133" s="1261"/>
      <c r="AC133" s="1261"/>
      <c r="AD133" s="1261"/>
      <c r="AE133" s="1261"/>
      <c r="AF133" s="1261"/>
      <c r="AG133" s="1261"/>
      <c r="AH133" s="1261"/>
      <c r="AI133" s="1261"/>
      <c r="AJ133" s="1261"/>
      <c r="AK133" s="1261"/>
      <c r="AL133" s="1261"/>
      <c r="AM133" s="1261"/>
      <c r="AN133" s="1261"/>
      <c r="AO133" s="1261"/>
      <c r="AP133" s="1261"/>
      <c r="AQ133" s="1261"/>
      <c r="AR133" s="1469">
        <v>0</v>
      </c>
    </row>
    <row s="1855" customFormat="1" customHeight="1" ht="17.25">
      <c r="A134" s="323"/>
      <c r="C134" s="322"/>
      <c r="D134" s="2138"/>
      <c r="E134" s="2146"/>
      <c r="F134" s="2148"/>
      <c r="G134" s="2146"/>
      <c r="H134" s="2151"/>
      <c r="I134" s="2153"/>
      <c r="J134" s="2156"/>
      <c r="K134" s="2140"/>
      <c r="L134" s="2140"/>
      <c r="M134" s="2140"/>
      <c r="N134" s="2143"/>
      <c r="O134" s="2140"/>
      <c r="P134" s="1473"/>
      <c r="Q134" s="1299"/>
      <c r="R134" s="1299"/>
      <c r="S134" s="331"/>
      <c r="T134" s="331"/>
      <c r="U134" s="331"/>
      <c r="V134" s="331"/>
      <c r="W134" s="1300"/>
      <c r="X134" s="1261"/>
      <c r="Y134" s="1261"/>
      <c r="Z134" s="1261"/>
      <c r="AA134" s="1261"/>
      <c r="AB134" s="1261"/>
      <c r="AC134" s="1261"/>
      <c r="AD134" s="1261"/>
      <c r="AE134" s="1261"/>
      <c r="AF134" s="1261"/>
      <c r="AG134" s="1261"/>
      <c r="AH134" s="1261"/>
      <c r="AI134" s="1261"/>
      <c r="AJ134" s="1261"/>
      <c r="AK134" s="1261"/>
      <c r="AL134" s="1261"/>
      <c r="AM134" s="1261"/>
      <c r="AN134" s="1261"/>
      <c r="AO134" s="1261"/>
      <c r="AP134" s="1261"/>
      <c r="AQ134" s="1261"/>
      <c r="AR134" s="1469">
        <v>0</v>
      </c>
    </row>
    <row s="1855" customFormat="1" customHeight="1" ht="17.25">
      <c r="A135" s="323"/>
      <c r="C135" s="322"/>
      <c r="D135" s="2138"/>
      <c r="E135" s="2146"/>
      <c r="F135" s="2148"/>
      <c r="G135" s="2146"/>
      <c r="H135" s="2151"/>
      <c r="I135" s="2153"/>
      <c r="J135" s="2156"/>
      <c r="K135" s="2140"/>
      <c r="L135" s="1299"/>
      <c r="M135" s="1299"/>
      <c r="N135" s="1299"/>
      <c r="O135" s="1299"/>
      <c r="P135" s="1299"/>
      <c r="Q135" s="1299"/>
      <c r="R135" s="1299"/>
      <c r="S135" s="331"/>
      <c r="T135" s="331"/>
      <c r="U135" s="331"/>
      <c r="V135" s="331"/>
      <c r="W135" s="1300"/>
      <c r="X135" s="1261"/>
      <c r="Y135" s="1261"/>
      <c r="Z135" s="1261"/>
      <c r="AA135" s="1261"/>
      <c r="AB135" s="1261"/>
      <c r="AC135" s="1261"/>
      <c r="AD135" s="1261"/>
      <c r="AE135" s="1261"/>
      <c r="AF135" s="1261"/>
      <c r="AG135" s="1261"/>
      <c r="AH135" s="1261"/>
      <c r="AI135" s="1261"/>
      <c r="AJ135" s="1261"/>
      <c r="AK135" s="1261"/>
      <c r="AL135" s="1261"/>
      <c r="AM135" s="1261"/>
      <c r="AN135" s="1261"/>
      <c r="AO135" s="1261"/>
      <c r="AP135" s="1261"/>
      <c r="AQ135" s="1261"/>
      <c r="AR135" s="1469">
        <v>0</v>
      </c>
    </row>
    <row s="1855" customFormat="1" customHeight="1" ht="17.25">
      <c r="A136" s="323"/>
      <c r="C136" s="322"/>
      <c r="D136" s="2138"/>
      <c r="E136" s="2146"/>
      <c r="F136" s="2149"/>
      <c r="G136" s="2146"/>
      <c r="H136" s="1301"/>
      <c r="I136" s="1302"/>
      <c r="J136" s="1302"/>
      <c r="K136" s="1302"/>
      <c r="L136" s="1302"/>
      <c r="M136" s="1302"/>
      <c r="N136" s="1302"/>
      <c r="O136" s="1302"/>
      <c r="P136" s="1302"/>
      <c r="Q136" s="1302"/>
      <c r="R136" s="1302"/>
      <c r="S136" s="1303"/>
      <c r="T136" s="1303"/>
      <c r="U136" s="1303"/>
      <c r="V136" s="1303"/>
      <c r="W136" s="1304"/>
      <c r="X136" s="1261"/>
      <c r="Y136" s="1261"/>
      <c r="Z136" s="1261"/>
      <c r="AA136" s="1261"/>
      <c r="AB136" s="1261"/>
      <c r="AC136" s="1261"/>
      <c r="AD136" s="1261"/>
      <c r="AE136" s="1261"/>
      <c r="AF136" s="1261"/>
      <c r="AG136" s="1261"/>
      <c r="AH136" s="1261"/>
      <c r="AI136" s="1261"/>
      <c r="AJ136" s="1261"/>
      <c r="AK136" s="1261"/>
      <c r="AL136" s="1261"/>
      <c r="AM136" s="1261"/>
      <c r="AN136" s="1261"/>
      <c r="AO136" s="1261"/>
      <c r="AP136" s="1261"/>
      <c r="AQ136" s="1261"/>
      <c r="AR136" s="1469">
        <v>0</v>
      </c>
    </row>
    <row s="1855" customFormat="1" customHeight="1" ht="17.25">
      <c r="A137" s="323"/>
      <c r="C137" s="211"/>
      <c r="D137" s="2137">
        <v>3</v>
      </c>
      <c r="E137" s="2145" t="s">
        <v>298</v>
      </c>
      <c r="F137" s="2147" t="s">
        <v>19</v>
      </c>
      <c r="G137" s="2145"/>
      <c r="H137" s="2150"/>
      <c r="I137" s="2152"/>
      <c r="J137" s="2154"/>
      <c r="K137" s="2139"/>
      <c r="L137" s="2139"/>
      <c r="M137" s="2139"/>
      <c r="N137" s="2141"/>
      <c r="O137" s="2139"/>
      <c r="P137" s="2139"/>
      <c r="Q137" s="2139"/>
      <c r="R137" s="2144"/>
      <c r="S137" s="2139"/>
      <c r="T137" s="1945"/>
      <c r="U137" s="1945"/>
      <c r="V137" s="1947"/>
      <c r="W137" s="1298"/>
      <c r="X137" s="1269"/>
      <c r="Y137" s="1269"/>
      <c r="Z137" s="1269"/>
      <c r="AA137" s="1269"/>
      <c r="AB137" s="1269"/>
      <c r="AC137" s="1269" t="s">
        <v>299</v>
      </c>
      <c r="AD137" s="1269" t="s">
        <v>300</v>
      </c>
      <c r="AE137" s="1269" t="s">
        <v>301</v>
      </c>
      <c r="AF137" s="1269" t="s">
        <v>302</v>
      </c>
      <c r="AG137" s="1269"/>
      <c r="AH137" s="1269" t="str">
        <f>IF($E$137=0,"",$E$137)</f>
        <v>Тариф на подключение (технологическое присоединение) к централизованной системе водоотведения</v>
      </c>
      <c r="AI137" s="1269" t="str">
        <f>IF($G$137=0,"",$G$137)</f>
        <v/>
      </c>
      <c r="AJ137" s="1269" t="str">
        <f>IF($J$137=0,"",$J$137)</f>
        <v/>
      </c>
      <c r="AK137" s="1269" t="str">
        <f>IF($K$137="нет","без дифференциации",IF($N$137=0,"",$N$137))</f>
        <v/>
      </c>
      <c r="AL137" s="1269" t="str">
        <f>IF($O$137="нет","без дифференциации",IF($R$137=0,"",$R$137))</f>
        <v/>
      </c>
      <c r="AM137" s="1269" t="str">
        <f>IF($S$137="нет","без дифференциации",IF($V$137=0,"",$V$137))</f>
        <v/>
      </c>
      <c r="AN137" s="1774">
        <f>$I$137</f>
        <v>0</v>
      </c>
      <c r="AO137" s="1269" t="str">
        <f>$I$137&amp;"."&amp;$M$137</f>
        <v>.</v>
      </c>
      <c r="AP137" s="1268" t="str">
        <f>$I$137&amp;"."&amp;$M$137&amp;"."&amp;$Q$137</f>
        <v>..</v>
      </c>
      <c r="AQ137" s="1268" t="str">
        <f>$I$137&amp;"."&amp;$M$137&amp;"."&amp;$Q$137&amp;"."&amp;$U$137</f>
        <v>...</v>
      </c>
      <c r="AR137" s="1469">
        <v>0</v>
      </c>
    </row>
    <row s="1855" customFormat="1" customHeight="1" ht="17.25">
      <c r="A138" s="323"/>
      <c r="C138" s="322"/>
      <c r="D138" s="2137"/>
      <c r="E138" s="2145"/>
      <c r="F138" s="2148"/>
      <c r="G138" s="2145"/>
      <c r="H138" s="2151"/>
      <c r="I138" s="2153"/>
      <c r="J138" s="2155"/>
      <c r="K138" s="2140"/>
      <c r="L138" s="2140"/>
      <c r="M138" s="2140"/>
      <c r="N138" s="2142"/>
      <c r="O138" s="2140"/>
      <c r="P138" s="2140"/>
      <c r="Q138" s="2140"/>
      <c r="R138" s="2143"/>
      <c r="S138" s="2140"/>
      <c r="T138" s="1950"/>
      <c r="U138" s="1950"/>
      <c r="V138" s="1950"/>
      <c r="W138" s="1951"/>
      <c r="X138" s="1268"/>
      <c r="Y138" s="1268"/>
      <c r="Z138" s="1268"/>
      <c r="AA138" s="1268"/>
      <c r="AB138" s="1268"/>
      <c r="AC138" s="1268"/>
      <c r="AD138" s="1268"/>
      <c r="AE138" s="1268"/>
      <c r="AF138" s="1268"/>
      <c r="AG138" s="1268"/>
      <c r="AH138" s="1268"/>
      <c r="AI138" s="1268"/>
      <c r="AJ138" s="1268"/>
      <c r="AK138" s="1268"/>
      <c r="AL138" s="1268"/>
      <c r="AM138" s="1268"/>
      <c r="AN138" s="1268"/>
      <c r="AO138" s="1268"/>
      <c r="AP138" s="1268"/>
      <c r="AQ138" s="1268"/>
      <c r="AR138" s="1469">
        <v>0</v>
      </c>
    </row>
    <row s="1855" customFormat="1" customHeight="1" ht="17.25">
      <c r="A139" s="323"/>
      <c r="C139" s="322"/>
      <c r="D139" s="2138"/>
      <c r="E139" s="2146"/>
      <c r="F139" s="2148"/>
      <c r="G139" s="2146"/>
      <c r="H139" s="2151"/>
      <c r="I139" s="2153"/>
      <c r="J139" s="2156"/>
      <c r="K139" s="2140"/>
      <c r="L139" s="2140"/>
      <c r="M139" s="2140"/>
      <c r="N139" s="2143"/>
      <c r="O139" s="2140"/>
      <c r="P139" s="1946"/>
      <c r="Q139" s="1950"/>
      <c r="R139" s="1950"/>
      <c r="S139" s="331"/>
      <c r="T139" s="331"/>
      <c r="U139" s="331"/>
      <c r="V139" s="331"/>
      <c r="W139" s="1951"/>
      <c r="X139" s="1268"/>
      <c r="Y139" s="1268"/>
      <c r="Z139" s="1268"/>
      <c r="AA139" s="1268"/>
      <c r="AB139" s="1268"/>
      <c r="AC139" s="1268"/>
      <c r="AD139" s="1268"/>
      <c r="AE139" s="1268"/>
      <c r="AF139" s="1268"/>
      <c r="AG139" s="1268"/>
      <c r="AH139" s="1268"/>
      <c r="AI139" s="1268"/>
      <c r="AJ139" s="1268"/>
      <c r="AK139" s="1268"/>
      <c r="AL139" s="1268"/>
      <c r="AM139" s="1268"/>
      <c r="AN139" s="1268"/>
      <c r="AO139" s="1268"/>
      <c r="AP139" s="1268"/>
      <c r="AQ139" s="1268"/>
      <c r="AR139" s="1469">
        <v>0</v>
      </c>
    </row>
    <row s="1855" customFormat="1" customHeight="1" ht="17.25">
      <c r="A140" s="323"/>
      <c r="C140" s="322"/>
      <c r="D140" s="2138"/>
      <c r="E140" s="2146"/>
      <c r="F140" s="2148"/>
      <c r="G140" s="2146"/>
      <c r="H140" s="2151"/>
      <c r="I140" s="2153"/>
      <c r="J140" s="2156"/>
      <c r="K140" s="2140"/>
      <c r="L140" s="1950"/>
      <c r="M140" s="1950"/>
      <c r="N140" s="1950"/>
      <c r="O140" s="1950"/>
      <c r="P140" s="1950"/>
      <c r="Q140" s="1950"/>
      <c r="R140" s="1950"/>
      <c r="S140" s="331"/>
      <c r="T140" s="331"/>
      <c r="U140" s="331"/>
      <c r="V140" s="331"/>
      <c r="W140" s="1951"/>
      <c r="X140" s="1268"/>
      <c r="Y140" s="1268"/>
      <c r="Z140" s="1268"/>
      <c r="AA140" s="1268"/>
      <c r="AB140" s="1268"/>
      <c r="AC140" s="1268"/>
      <c r="AD140" s="1268"/>
      <c r="AE140" s="1268"/>
      <c r="AF140" s="1268"/>
      <c r="AG140" s="1268"/>
      <c r="AH140" s="1268"/>
      <c r="AI140" s="1268"/>
      <c r="AJ140" s="1268"/>
      <c r="AK140" s="1268"/>
      <c r="AL140" s="1268"/>
      <c r="AM140" s="1268"/>
      <c r="AN140" s="1268"/>
      <c r="AO140" s="1268"/>
      <c r="AP140" s="1268"/>
      <c r="AQ140" s="1268"/>
      <c r="AR140" s="1469">
        <v>0</v>
      </c>
    </row>
    <row s="1855" customFormat="1" customHeight="1" ht="17.25">
      <c r="A141" s="323"/>
      <c r="C141" s="322"/>
      <c r="D141" s="2138"/>
      <c r="E141" s="2146"/>
      <c r="F141" s="2149"/>
      <c r="G141" s="2146"/>
      <c r="H141" s="1301"/>
      <c r="I141" s="1948"/>
      <c r="J141" s="1948"/>
      <c r="K141" s="1948"/>
      <c r="L141" s="1948"/>
      <c r="M141" s="1948"/>
      <c r="N141" s="1948"/>
      <c r="O141" s="1948"/>
      <c r="P141" s="1948"/>
      <c r="Q141" s="1948"/>
      <c r="R141" s="1948"/>
      <c r="S141" s="1303"/>
      <c r="T141" s="1303"/>
      <c r="U141" s="1303"/>
      <c r="V141" s="1303"/>
      <c r="W141" s="1949"/>
      <c r="X141" s="1268"/>
      <c r="Y141" s="1268"/>
      <c r="Z141" s="1268"/>
      <c r="AA141" s="1268"/>
      <c r="AB141" s="1268"/>
      <c r="AC141" s="1268"/>
      <c r="AD141" s="1268"/>
      <c r="AE141" s="1268"/>
      <c r="AF141" s="1268"/>
      <c r="AG141" s="1268"/>
      <c r="AH141" s="1268"/>
      <c r="AI141" s="1268"/>
      <c r="AJ141" s="1268"/>
      <c r="AK141" s="1268"/>
      <c r="AL141" s="1268"/>
      <c r="AM141" s="1268"/>
      <c r="AN141" s="1268"/>
      <c r="AO141" s="1268"/>
      <c r="AP141" s="1268"/>
      <c r="AQ141" s="1268"/>
      <c r="AR141" s="1469">
        <v>0</v>
      </c>
    </row>
    <row customHeight="1" ht="11.549999999999999">
      <c r="AR142" s="106">
        <v>11</v>
      </c>
    </row>
    <row customHeight="1" ht="11.549999999999999">
      <c r="AR143" s="106">
        <v>11</v>
      </c>
    </row>
    <row customHeight="1" ht="11.549999999999999">
      <c r="AR144" s="106">
        <v>11</v>
      </c>
    </row>
    <row customHeight="1" ht="11.549999999999999">
      <c r="E145" s="1352"/>
      <c r="AR145" s="106">
        <v>11</v>
      </c>
    </row>
    <row customHeight="1" ht="11.549999999999999">
      <c r="E146" s="1352"/>
      <c r="AR146" s="106">
        <v>11</v>
      </c>
    </row>
    <row customHeight="1" ht="11.549999999999999">
      <c r="E147" s="1352"/>
      <c r="AR147" s="106">
        <v>11</v>
      </c>
    </row>
    <row customHeight="1" ht="11.549999999999999">
      <c r="E148" s="1352"/>
      <c r="AR148" s="106">
        <v>11</v>
      </c>
    </row>
    <row customHeight="1" ht="11.549999999999999">
      <c r="E149" s="1352"/>
      <c r="AR149" s="106">
        <v>11</v>
      </c>
    </row>
    <row customHeight="1" ht="11.549999999999999">
      <c r="E150" s="1352"/>
      <c r="AR150" s="106">
        <v>11</v>
      </c>
    </row>
    <row customHeight="1" ht="11.549999999999999">
      <c r="E151" s="1352"/>
      <c r="AR151" s="106">
        <v>11</v>
      </c>
    </row>
    <row customHeight="1" ht="11.25" hidden="1">
      <c r="A152" s="155" t="s">
        <v>86</v>
      </c>
      <c r="B152" s="155">
        <v>0</v>
      </c>
      <c r="C152" s="106">
        <v>3</v>
      </c>
      <c r="D152" s="106">
        <v>6</v>
      </c>
      <c r="E152" s="106">
        <v>42</v>
      </c>
      <c r="F152" s="1285">
        <v>14</v>
      </c>
      <c r="G152" s="106">
        <v>42</v>
      </c>
      <c r="H152" s="106">
        <v>3</v>
      </c>
      <c r="I152" s="106">
        <v>5</v>
      </c>
      <c r="J152" s="106">
        <v>47</v>
      </c>
      <c r="K152" s="106">
        <v>3</v>
      </c>
      <c r="L152" s="106">
        <v>3</v>
      </c>
      <c r="M152" s="106">
        <v>5</v>
      </c>
      <c r="N152" s="106">
        <v>28</v>
      </c>
      <c r="O152" s="106">
        <v>3</v>
      </c>
      <c r="P152" s="106">
        <v>3</v>
      </c>
      <c r="Q152" s="106">
        <v>5</v>
      </c>
      <c r="R152" s="106">
        <v>34</v>
      </c>
      <c r="S152" s="284">
        <v>0</v>
      </c>
      <c r="T152" s="284">
        <v>0</v>
      </c>
      <c r="U152" s="284">
        <v>0</v>
      </c>
      <c r="V152" s="284">
        <v>0</v>
      </c>
      <c r="W152" s="106">
        <v>30</v>
      </c>
      <c r="X152" s="106">
        <v>3</v>
      </c>
      <c r="Y152" s="1261">
        <v>0</v>
      </c>
      <c r="Z152" s="1261">
        <v>0</v>
      </c>
      <c r="AA152" s="1261">
        <v>0</v>
      </c>
      <c r="AB152" s="1261">
        <v>0</v>
      </c>
      <c r="AC152" s="1261">
        <v>0</v>
      </c>
      <c r="AD152" s="1261">
        <v>0</v>
      </c>
      <c r="AE152" s="1261">
        <v>0</v>
      </c>
      <c r="AF152" s="1261">
        <v>0</v>
      </c>
      <c r="AG152" s="1261">
        <v>0</v>
      </c>
      <c r="AH152" s="1261">
        <v>0</v>
      </c>
      <c r="AI152" s="1261">
        <v>0</v>
      </c>
      <c r="AJ152" s="1261">
        <v>0</v>
      </c>
      <c r="AK152" s="1261">
        <v>0</v>
      </c>
      <c r="AL152" s="1261">
        <v>0</v>
      </c>
      <c r="AM152" s="1261">
        <v>0</v>
      </c>
      <c r="AN152" s="1261">
        <v>0</v>
      </c>
      <c r="AO152" s="1261">
        <v>0</v>
      </c>
      <c r="AP152" s="1261">
        <v>0</v>
      </c>
      <c r="AQ152" s="1261">
        <v>0</v>
      </c>
      <c r="AR152" s="106">
        <v>11</v>
      </c>
    </row>
  </sheetData>
  <sheetProtection formatColumns="0" formatRows="0" autoFilter="0" sort="0" insertRows="0" insertColumns="1" deleteRows="0" deleteColumns="0"/>
  <mergeCells count="398">
    <mergeCell ref="R23:R24"/>
    <mergeCell ref="S23:S24"/>
    <mergeCell ref="G23:G27"/>
    <mergeCell ref="H23:H26"/>
    <mergeCell ref="I23:I26"/>
    <mergeCell ref="J23:J26"/>
    <mergeCell ref="K23:K26"/>
    <mergeCell ref="L23:L25"/>
    <mergeCell ref="M23:M25"/>
    <mergeCell ref="N23:N25"/>
    <mergeCell ref="O23:O25"/>
    <mergeCell ref="M137:M139"/>
    <mergeCell ref="N137:N139"/>
    <mergeCell ref="O137:O139"/>
    <mergeCell ref="P137:P138"/>
    <mergeCell ref="Q137:Q138"/>
    <mergeCell ref="R137:R138"/>
    <mergeCell ref="S137:S138"/>
    <mergeCell ref="D137:D141"/>
    <mergeCell ref="E137:E141"/>
    <mergeCell ref="F137:F141"/>
    <mergeCell ref="G137:G141"/>
    <mergeCell ref="H137:H140"/>
    <mergeCell ref="I137:I140"/>
    <mergeCell ref="J137:J140"/>
    <mergeCell ref="K137:K140"/>
    <mergeCell ref="L137:L139"/>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32:S133"/>
    <mergeCell ref="D132:D136"/>
    <mergeCell ref="E132:E136"/>
    <mergeCell ref="F132:F136"/>
    <mergeCell ref="G132:G136"/>
    <mergeCell ref="H132:H135"/>
    <mergeCell ref="I132:I135"/>
    <mergeCell ref="J132:J135"/>
    <mergeCell ref="K132:K135"/>
    <mergeCell ref="L132:L134"/>
    <mergeCell ref="M132:M134"/>
    <mergeCell ref="N132:N134"/>
    <mergeCell ref="O132:O134"/>
    <mergeCell ref="P132:P133"/>
    <mergeCell ref="Q132:Q133"/>
    <mergeCell ref="R132:R133"/>
    <mergeCell ref="D121:D131"/>
    <mergeCell ref="E121:E131"/>
    <mergeCell ref="F121:F131"/>
    <mergeCell ref="G121:G131"/>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30"/>
    <mergeCell ref="I121:I130"/>
    <mergeCell ref="J121:J130"/>
    <mergeCell ref="K121:K130"/>
    <mergeCell ref="L121:L123"/>
    <mergeCell ref="W121:W122"/>
    <mergeCell ref="O121:O123"/>
    <mergeCell ref="P121:P122"/>
    <mergeCell ref="Q121:Q122"/>
    <mergeCell ref="R121:R122"/>
    <mergeCell ref="L124:L126"/>
    <mergeCell ref="M124:M126"/>
    <mergeCell ref="N124:N126"/>
    <mergeCell ref="O124:O126"/>
    <mergeCell ref="P124:P125"/>
    <mergeCell ref="Q124:Q125"/>
    <mergeCell ref="R124:R125"/>
    <mergeCell ref="S124:S125"/>
    <mergeCell ref="W124:W125"/>
    <mergeCell ref="L127:L129"/>
    <mergeCell ref="M127:M129"/>
    <mergeCell ref="N127:N129"/>
    <mergeCell ref="O127:O129"/>
    <mergeCell ref="P127:P128"/>
    <mergeCell ref="Q127:Q128"/>
    <mergeCell ref="R127:R128"/>
    <mergeCell ref="S127:S128"/>
    <mergeCell ref="W127:W128"/>
  </mergeCells>
  <dataValidations count="54">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7:O138 O105:O106 S105:S106 O110:O111 S110:S111 K105:K106 K110:K111 S99:S100 K132:K133 O132:O133 S132:S133 O115:O116 O58:O59 S58:S59 K58:K59 K63:K64 O63:O64 S63:S64 F79:F103 K99:K100 O99:O100 F105:F119 S115:S116 K115:K116 F121:F123 F130:F141 S137:S138 K137:K138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32:J133 R132:R133 V132:W132 J58:J59 R58:R59 V58:W58 J63:J64 R63:R64 V63:W63 J99:J100 R99:R100 V99:W99 J115:J116 R115:R116 V115:W115 J137:J138 R137:R138 V137:W137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32:N134 N58:N60 N63:N65 N99:N101 N115:N117 N137:N139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23 G130:G141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F124"/>
    <dataValidation allowBlank="1" showInputMessage="1" showErrorMessage="1" prompt="Выберите виды деятельности, выполнив двойной щелчок левой кнопки мыши по ячейке." sqref="G124"/>
    <dataValidation type="textLength" operator="lessThanOrEqual" allowBlank="1" showInputMessage="1" showErrorMessage="1" errorTitle="Ошибка" error="Допускается ввод не более 900 символов!" sqref="J12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4"/>
    <dataValidation allowBlank="1" showInputMessage="1" showErrorMessage="1" prompt="Для выбора выполните двойной щелчок левой клавиши мыши по соответствующей ячейке." sqref="O124"/>
    <dataValidation type="textLength" operator="lessThanOrEqual" allowBlank="1" showInputMessage="1" showErrorMessage="1" errorTitle="Ошибка" error="Допускается ввод не более 900 символов!" sqref="R124">
      <formula1>900</formula1>
    </dataValidation>
    <dataValidation allowBlank="1" showInputMessage="1" showErrorMessage="1" prompt="Для выбора выполните двойной щелчок левой клавиши мыши по соответствующей ячейке." sqref="S124"/>
    <dataValidation type="textLength" operator="lessThanOrEqual" allowBlank="1" showInputMessage="1" showErrorMessage="1" errorTitle="Ошибка" error="Допускается ввод не более 900 символов!" sqref="V124">
      <formula1>900</formula1>
    </dataValidation>
    <dataValidation type="textLength" operator="lessThanOrEqual" allowBlank="1" showInputMessage="1" showErrorMessage="1" errorTitle="Ошибка" error="Допускается ввод не более 900 символов!" sqref="W124">
      <formula1>900</formula1>
    </dataValidation>
    <dataValidation allowBlank="1" showInputMessage="1" showErrorMessage="1" prompt="Для выбора выполните двойной щелчок левой клавиши мыши по соответствующей ячейке." sqref="F125"/>
    <dataValidation allowBlank="1" showInputMessage="1" showErrorMessage="1" prompt="Выберите виды деятельности, выполнив двойной щелчок левой кнопки мыши по ячейке." sqref="G125"/>
    <dataValidation type="textLength" operator="lessThanOrEqual" allowBlank="1" showInputMessage="1" showErrorMessage="1" errorTitle="Ошибка" error="Допускается ввод не более 900 символов!" sqref="J12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5"/>
    <dataValidation type="textLength" operator="lessThanOrEqual" allowBlank="1" showInputMessage="1" showErrorMessage="1" errorTitle="Ошибка" error="Допускается ввод не более 900 символов!" sqref="R125">
      <formula1>900</formula1>
    </dataValidation>
    <dataValidation allowBlank="1" showInputMessage="1" showErrorMessage="1" prompt="Для выбора выполните двойной щелчок левой клавиши мыши по соответствующей ячейке." sqref="S125"/>
    <dataValidation allowBlank="1" showInputMessage="1" showErrorMessage="1" prompt="Для выбора выполните двойной щелчок левой клавиши мыши по соответствующей ячейке." sqref="F126"/>
    <dataValidation allowBlank="1" showInputMessage="1" showErrorMessage="1" prompt="Выберите виды деятельности, выполнив двойной щелчок левой кнопки мыши по ячейке." sqref="G1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6"/>
    <dataValidation allowBlank="1" showInputMessage="1" showErrorMessage="1" prompt="Для выбора выполните двойной щелчок левой клавиши мыши по соответствующей ячейке." sqref="F127"/>
    <dataValidation allowBlank="1" showInputMessage="1" showErrorMessage="1" prompt="Выберите виды деятельности, выполнив двойной щелчок левой кнопки мыши по ячейке." sqref="G127"/>
    <dataValidation type="textLength" operator="lessThanOrEqual" allowBlank="1" showInputMessage="1" showErrorMessage="1" errorTitle="Ошибка" error="Допускается ввод не более 900 символов!" sqref="J1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7"/>
    <dataValidation allowBlank="1" showInputMessage="1" showErrorMessage="1" prompt="Для выбора выполните двойной щелчок левой клавиши мыши по соответствующей ячейке." sqref="O127"/>
    <dataValidation type="textLength" operator="lessThanOrEqual" allowBlank="1" showInputMessage="1" showErrorMessage="1" errorTitle="Ошибка" error="Допускается ввод не более 900 символов!" sqref="R127">
      <formula1>900</formula1>
    </dataValidation>
    <dataValidation allowBlank="1" showInputMessage="1" showErrorMessage="1" prompt="Для выбора выполните двойной щелчок левой клавиши мыши по соответствующей ячейке." sqref="S127"/>
    <dataValidation type="textLength" operator="lessThanOrEqual" allowBlank="1" showInputMessage="1" showErrorMessage="1" errorTitle="Ошибка" error="Допускается ввод не более 900 символов!" sqref="V127">
      <formula1>900</formula1>
    </dataValidation>
    <dataValidation type="textLength" operator="lessThanOrEqual" allowBlank="1" showInputMessage="1" showErrorMessage="1" errorTitle="Ошибка" error="Допускается ввод не более 900 символов!" sqref="W127">
      <formula1>900</formula1>
    </dataValidation>
    <dataValidation allowBlank="1" showInputMessage="1" showErrorMessage="1" prompt="Для выбора выполните двойной щелчок левой клавиши мыши по соответствующей ячейке." sqref="F128"/>
    <dataValidation allowBlank="1" showInputMessage="1" showErrorMessage="1" prompt="Выберите виды деятельности, выполнив двойной щелчок левой кнопки мыши по ячейке." sqref="G128"/>
    <dataValidation type="textLength" operator="lessThanOrEqual" allowBlank="1" showInputMessage="1" showErrorMessage="1" errorTitle="Ошибка" error="Допускается ввод не более 900 символов!" sqref="J1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8"/>
    <dataValidation type="textLength" operator="lessThanOrEqual" allowBlank="1" showInputMessage="1" showErrorMessage="1" errorTitle="Ошибка" error="Допускается ввод не более 900 символов!" sqref="R128">
      <formula1>900</formula1>
    </dataValidation>
    <dataValidation allowBlank="1" showInputMessage="1" showErrorMessage="1" prompt="Для выбора выполните двойной щелчок левой клавиши мыши по соответствующей ячейке." sqref="S128"/>
    <dataValidation allowBlank="1" showInputMessage="1" showErrorMessage="1" prompt="Для выбора выполните двойной щелчок левой клавиши мыши по соответствующей ячейке." sqref="F129"/>
    <dataValidation allowBlank="1" showInputMessage="1" showErrorMessage="1" prompt="Выберите виды деятельности, выполнив двойной щелчок левой кнопки мыши по ячейке." sqref="G1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971F3-3AB4-D67F-28EA-4A0D0B5C372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303</v>
      </c>
      <c r="M2" s="1555" t="s">
        <v>304</v>
      </c>
      <c r="R2" s="1555" t="s">
        <v>305</v>
      </c>
      <c r="S2" s="1555" t="s">
        <v>304</v>
      </c>
      <c r="X2" s="1555" t="s">
        <v>303</v>
      </c>
      <c r="Y2" s="1555" t="s">
        <v>304</v>
      </c>
      <c r="AD2" s="1555" t="s">
        <v>303</v>
      </c>
      <c r="AE2" s="1555" t="s">
        <v>304</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306</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МП г.о. Саранск "Саранское водопроводно-канализационное хозяйство"</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92</v>
      </c>
      <c r="E8" s="2129" t="s">
        <v>120</v>
      </c>
      <c r="F8" s="2194" t="s">
        <v>136</v>
      </c>
      <c r="G8" s="2195"/>
      <c r="H8" s="2194" t="s">
        <v>92</v>
      </c>
      <c r="I8" s="2195"/>
      <c r="J8" s="2129" t="s">
        <v>137</v>
      </c>
      <c r="K8" s="1558"/>
      <c r="L8" s="2198" t="s">
        <v>307</v>
      </c>
      <c r="M8" s="2198"/>
      <c r="N8" s="2198"/>
      <c r="O8" s="2198"/>
      <c r="P8" s="2198"/>
      <c r="Q8" s="1559"/>
      <c r="R8" s="2098" t="s">
        <v>308</v>
      </c>
      <c r="S8" s="2199"/>
      <c r="T8" s="2199"/>
      <c r="U8" s="2199"/>
      <c r="V8" s="2199"/>
      <c r="W8" s="1559"/>
      <c r="X8" s="2200" t="s">
        <v>309</v>
      </c>
      <c r="Y8" s="2200"/>
      <c r="Z8" s="2200"/>
      <c r="AA8" s="2200"/>
      <c r="AB8" s="2200"/>
      <c r="AC8" s="1560"/>
      <c r="AD8" s="2129" t="s">
        <v>310</v>
      </c>
      <c r="AE8" s="2129"/>
      <c r="AF8" s="2129"/>
      <c r="AG8" s="2129"/>
      <c r="AH8" s="2103"/>
      <c r="AI8" s="2129" t="s">
        <v>311</v>
      </c>
      <c r="AJ8" s="1576"/>
      <c r="BM8" s="295">
        <v>32</v>
      </c>
    </row>
    <row customHeight="1" ht="23.25">
      <c r="D9" s="2129"/>
      <c r="E9" s="2129"/>
      <c r="F9" s="2177" t="s">
        <v>93</v>
      </c>
      <c r="G9" s="2177" t="s">
        <v>142</v>
      </c>
      <c r="H9" s="2196"/>
      <c r="I9" s="2197"/>
      <c r="J9" s="2103"/>
      <c r="K9" s="1561"/>
      <c r="L9" s="2129" t="s">
        <v>312</v>
      </c>
      <c r="M9" s="2103"/>
      <c r="N9" s="2194" t="s">
        <v>92</v>
      </c>
      <c r="O9" s="2195"/>
      <c r="P9" s="2129" t="s">
        <v>143</v>
      </c>
      <c r="Q9" s="1558"/>
      <c r="R9" s="2129" t="s">
        <v>312</v>
      </c>
      <c r="S9" s="2103"/>
      <c r="T9" s="2194" t="s">
        <v>92</v>
      </c>
      <c r="U9" s="2195"/>
      <c r="V9" s="2129" t="s">
        <v>143</v>
      </c>
      <c r="W9" s="1558"/>
      <c r="X9" s="2129" t="s">
        <v>312</v>
      </c>
      <c r="Y9" s="2103"/>
      <c r="Z9" s="2194" t="s">
        <v>92</v>
      </c>
      <c r="AA9" s="2195"/>
      <c r="AB9" s="2129" t="s">
        <v>313</v>
      </c>
      <c r="AC9" s="1558"/>
      <c r="AD9" s="2129" t="s">
        <v>312</v>
      </c>
      <c r="AE9" s="2103"/>
      <c r="AF9" s="2194" t="s">
        <v>92</v>
      </c>
      <c r="AG9" s="2195"/>
      <c r="AH9" s="2103" t="s">
        <v>313</v>
      </c>
      <c r="AI9" s="2129"/>
      <c r="AJ9" s="1576"/>
      <c r="BM9" s="295">
        <v>22</v>
      </c>
    </row>
    <row customHeight="1" ht="24">
      <c r="D10" s="2177"/>
      <c r="E10" s="2177"/>
      <c r="F10" s="2201"/>
      <c r="G10" s="2201"/>
      <c r="H10" s="2202"/>
      <c r="I10" s="2203"/>
      <c r="J10" s="2194"/>
      <c r="K10" s="1561"/>
      <c r="L10" s="1580" t="s">
        <v>314</v>
      </c>
      <c r="M10" s="1575" t="s">
        <v>315</v>
      </c>
      <c r="N10" s="2196"/>
      <c r="O10" s="2197"/>
      <c r="P10" s="2177"/>
      <c r="Q10" s="1558"/>
      <c r="R10" s="1580" t="s">
        <v>314</v>
      </c>
      <c r="S10" s="1575" t="s">
        <v>315</v>
      </c>
      <c r="T10" s="2196"/>
      <c r="U10" s="2197"/>
      <c r="V10" s="2177"/>
      <c r="W10" s="1558"/>
      <c r="X10" s="1580" t="s">
        <v>314</v>
      </c>
      <c r="Y10" s="1575" t="s">
        <v>315</v>
      </c>
      <c r="Z10" s="2196"/>
      <c r="AA10" s="2197"/>
      <c r="AB10" s="2177"/>
      <c r="AC10" s="1558"/>
      <c r="AD10" s="1580" t="s">
        <v>314</v>
      </c>
      <c r="AE10" s="1575" t="s">
        <v>315</v>
      </c>
      <c r="AF10" s="2196"/>
      <c r="AG10" s="2197"/>
      <c r="AH10" s="2194"/>
      <c r="AI10" s="2177"/>
      <c r="AJ10" s="1576"/>
      <c r="AK10" s="256" t="s">
        <v>316</v>
      </c>
      <c r="AL10" s="256" t="s">
        <v>144</v>
      </c>
      <c r="BM10" s="295">
        <v>23</v>
      </c>
    </row>
    <row customHeight="1" ht="15">
      <c r="D11" s="2185" t="s">
        <v>124</v>
      </c>
      <c r="E11" s="2181" t="s">
        <v>317</v>
      </c>
      <c r="F11" s="2181" t="s">
        <v>318</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107</v>
      </c>
      <c r="E17" s="2181" t="s">
        <v>317</v>
      </c>
      <c r="F17" s="2181" t="s">
        <v>319</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94</v>
      </c>
      <c r="E23" s="2181" t="s">
        <v>317</v>
      </c>
      <c r="F23" s="2181" t="s">
        <v>320</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102</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95</v>
      </c>
      <c r="E29" s="2181" t="s">
        <v>317</v>
      </c>
      <c r="F29" s="2181" t="s">
        <v>321</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125</v>
      </c>
      <c r="E35" s="2181" t="s">
        <v>317</v>
      </c>
      <c r="F35" s="2181" t="s">
        <v>322</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86</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2FA55-8B17-4327-B2AE-CAE21F663AA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323</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водоотведение (общая информация)</v>
      </c>
      <c r="E4" s="2160"/>
      <c r="F4" s="2161"/>
      <c r="I4" s="717"/>
      <c r="J4" s="457">
        <v>26</v>
      </c>
    </row>
    <row customHeight="1" ht="18">
      <c r="D5" s="2178" t="str">
        <f>IF(org=0,"Не определено",org)</f>
        <v>МП г.о. Саранск "Саранское водопроводно-канализационное хозяйство"</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324</v>
      </c>
      <c r="E8" s="2207"/>
      <c r="F8" s="2207"/>
      <c r="G8" s="2210" t="s">
        <v>325</v>
      </c>
      <c r="J8" s="457">
        <v>11</v>
      </c>
    </row>
    <row customHeight="1" ht="11.549999999999999">
      <c r="A9" s="459"/>
      <c r="B9" s="504"/>
      <c r="C9" s="459"/>
      <c r="D9" s="474" t="s">
        <v>92</v>
      </c>
      <c r="E9" s="448" t="s">
        <v>326</v>
      </c>
      <c r="F9" s="448" t="s">
        <v>327</v>
      </c>
      <c r="G9" s="2211"/>
      <c r="J9" s="457">
        <v>11</v>
      </c>
    </row>
    <row customHeight="1" ht="12" hidden="1">
      <c r="A10" s="459"/>
      <c r="B10" s="504"/>
      <c r="C10" s="459"/>
      <c r="D10" s="466"/>
      <c r="E10" s="466"/>
      <c r="F10" s="466"/>
      <c r="G10" s="466"/>
      <c r="J10" s="457">
        <v>0</v>
      </c>
    </row>
    <row customHeight="1" ht="22.5" hidden="1">
      <c r="A11" s="459"/>
      <c r="B11" s="504"/>
      <c r="C11" s="459"/>
      <c r="D11" s="1011" t="s">
        <v>124</v>
      </c>
      <c r="E11" s="1014" t="s">
        <v>328</v>
      </c>
      <c r="F11" s="1013" t="str">
        <f>IF(region_name="","",region_name)</f>
        <v>Республика Мордовия</v>
      </c>
      <c r="G11" s="1014" t="s">
        <v>329</v>
      </c>
      <c r="H11" s="477"/>
      <c r="J11" s="457">
        <v>0</v>
      </c>
    </row>
    <row customHeight="1" ht="22.5" hidden="1">
      <c r="A12" s="459"/>
      <c r="B12" s="504"/>
      <c r="C12" s="459"/>
      <c r="D12" s="447" t="s">
        <v>124</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330</v>
      </c>
      <c r="G12" s="476"/>
      <c r="H12" s="477"/>
      <c r="J12" s="457">
        <v>0</v>
      </c>
    </row>
    <row customHeight="1" ht="23.25">
      <c r="A13" s="459"/>
      <c r="B13" s="504"/>
      <c r="C13" s="459"/>
      <c r="D13" s="447" t="s">
        <v>124</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331</v>
      </c>
      <c r="E14" s="1012" t="s">
        <v>332</v>
      </c>
      <c r="F14" s="1013" t="str">
        <f>IF(inn="","",inn)</f>
        <v>1325022400</v>
      </c>
      <c r="G14" s="1014" t="s">
        <v>333</v>
      </c>
      <c r="H14" s="477"/>
      <c r="J14" s="457">
        <v>0</v>
      </c>
    </row>
    <row customHeight="1" ht="22.5" hidden="1">
      <c r="A15" s="459"/>
      <c r="B15" s="504"/>
      <c r="C15" s="459"/>
      <c r="D15" s="1011" t="s">
        <v>334</v>
      </c>
      <c r="E15" s="1012" t="s">
        <v>335</v>
      </c>
      <c r="F15" s="1013" t="str">
        <f>IF(kpp="","",kpp)</f>
        <v>132601001</v>
      </c>
      <c r="G15" s="1014" t="s">
        <v>336</v>
      </c>
      <c r="H15" s="477"/>
      <c r="J15" s="457">
        <v>0</v>
      </c>
    </row>
    <row customHeight="1" ht="39">
      <c r="A16" s="459"/>
      <c r="B16" s="504"/>
      <c r="C16" s="459"/>
      <c r="D16" s="447" t="s">
        <v>107</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94</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95</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337</v>
      </c>
      <c r="B19" s="504"/>
      <c r="C19" s="2215"/>
      <c r="D19" s="447" t="str">
        <f>A19</f>
        <v>5.1</v>
      </c>
      <c r="E19" s="444" t="s">
        <v>338</v>
      </c>
      <c r="F19" s="445" t="s">
        <v>330</v>
      </c>
      <c r="G19" s="446" t="s">
        <v>339</v>
      </c>
      <c r="H19" s="477"/>
      <c r="I19" s="854"/>
      <c r="J19" s="457">
        <v>0</v>
      </c>
    </row>
    <row customHeight="1" ht="24" hidden="1">
      <c r="A20" s="2204"/>
      <c r="B20" s="504"/>
      <c r="C20" s="2215"/>
      <c r="D20" s="442" t="str">
        <f>D19&amp;".1"</f>
        <v>5.1.1</v>
      </c>
      <c r="E20" s="441" t="s">
        <v>340</v>
      </c>
      <c r="F20" s="883" t="s">
        <v>28</v>
      </c>
      <c r="G20" s="476"/>
      <c r="H20" s="477"/>
      <c r="I20" s="854"/>
      <c r="J20" s="457">
        <v>0</v>
      </c>
    </row>
    <row customHeight="1" ht="22.5" hidden="1">
      <c r="A21" s="2204"/>
      <c r="B21" s="504"/>
      <c r="C21" s="2215"/>
      <c r="D21" s="442" t="str">
        <f>D19&amp;".2"</f>
        <v>5.1.2</v>
      </c>
      <c r="E21" s="441" t="s">
        <v>341</v>
      </c>
      <c r="F21" s="1735" t="s">
        <v>28</v>
      </c>
      <c r="G21" s="446" t="s">
        <v>342</v>
      </c>
      <c r="H21" s="477"/>
      <c r="I21" s="854"/>
      <c r="J21" s="457">
        <v>0</v>
      </c>
    </row>
    <row customHeight="1" ht="22.5" hidden="1">
      <c r="A22" s="2204"/>
      <c r="B22" s="504"/>
      <c r="C22" s="2215"/>
      <c r="D22" s="442" t="str">
        <f>D19&amp;".3"</f>
        <v>5.1.3</v>
      </c>
      <c r="E22" s="441" t="s">
        <v>343</v>
      </c>
      <c r="F22" s="883" t="s">
        <v>28</v>
      </c>
      <c r="G22" s="476"/>
      <c r="H22" s="477"/>
      <c r="I22" s="854"/>
      <c r="J22" s="457">
        <v>0</v>
      </c>
    </row>
    <row customHeight="1" ht="22.5" hidden="1">
      <c r="A23" s="2204"/>
      <c r="B23" s="504"/>
      <c r="C23" s="2215"/>
      <c r="D23" s="442" t="str">
        <f>D19&amp;".4"</f>
        <v>5.1.4</v>
      </c>
      <c r="E23" s="441" t="s">
        <v>344</v>
      </c>
      <c r="F23" s="883" t="s">
        <v>28</v>
      </c>
      <c r="G23" s="446" t="s">
        <v>345</v>
      </c>
      <c r="H23" s="477"/>
      <c r="I23" s="854"/>
      <c r="J23" s="457">
        <v>0</v>
      </c>
    </row>
    <row customHeight="1" ht="22.5" hidden="1">
      <c r="A24" s="1980"/>
      <c r="B24" s="504"/>
      <c r="C24" s="494"/>
      <c r="D24" s="469"/>
      <c r="E24" s="1170" t="s">
        <v>346</v>
      </c>
      <c r="F24" s="470"/>
      <c r="G24" s="471"/>
      <c r="H24" s="477"/>
      <c r="I24" s="854"/>
      <c r="J24" s="457">
        <v>0</v>
      </c>
    </row>
    <row s="503" customFormat="1" customHeight="1" ht="24.75" hidden="1">
      <c r="A25" s="459"/>
      <c r="B25" s="504"/>
      <c r="C25" s="504"/>
      <c r="D25" s="1008" t="s">
        <v>94</v>
      </c>
      <c r="E25" s="1010" t="s">
        <v>347</v>
      </c>
      <c r="F25" s="1015" t="s">
        <v>330</v>
      </c>
      <c r="G25" s="1010"/>
      <c r="J25" s="503">
        <v>0</v>
      </c>
    </row>
    <row s="503" customFormat="1" customHeight="1" ht="11.25" hidden="1">
      <c r="A26" s="459"/>
      <c r="B26" s="504"/>
      <c r="C26" s="504"/>
      <c r="D26" s="1008" t="s">
        <v>348</v>
      </c>
      <c r="E26" s="1009" t="s">
        <v>349</v>
      </c>
      <c r="F26" s="1015" t="s">
        <v>330</v>
      </c>
      <c r="G26" s="1010"/>
      <c r="J26" s="503">
        <v>0</v>
      </c>
    </row>
    <row s="503" customFormat="1" customHeight="1" ht="11.25" hidden="1">
      <c r="A27" s="459"/>
      <c r="B27" s="504"/>
      <c r="C27" s="504"/>
      <c r="D27" s="1008" t="s">
        <v>350</v>
      </c>
      <c r="E27" s="1016" t="s">
        <v>351</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352</v>
      </c>
      <c r="E28" s="1016" t="s">
        <v>353</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354</v>
      </c>
      <c r="E29" s="1016" t="s">
        <v>355</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356</v>
      </c>
      <c r="E30" s="1009" t="s">
        <v>357</v>
      </c>
      <c r="F30" s="1017"/>
      <c r="G30" s="1010"/>
      <c r="J30" s="503">
        <v>0</v>
      </c>
    </row>
    <row s="503" customFormat="1" customHeight="1" ht="11.25" hidden="1">
      <c r="A31" s="459"/>
      <c r="B31" s="504"/>
      <c r="C31" s="504"/>
      <c r="D31" s="1008" t="s">
        <v>358</v>
      </c>
      <c r="E31" s="1009" t="s">
        <v>359</v>
      </c>
      <c r="F31" s="1017"/>
      <c r="G31" s="1010"/>
      <c r="J31" s="503">
        <v>0</v>
      </c>
    </row>
    <row s="503" customFormat="1" customHeight="1" ht="11.25" hidden="1">
      <c r="A32" s="459"/>
      <c r="B32" s="504"/>
      <c r="C32" s="504"/>
      <c r="D32" s="1008" t="s">
        <v>360</v>
      </c>
      <c r="E32" s="1009" t="s">
        <v>361</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330</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362</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362</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330</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363</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364</v>
      </c>
      <c r="H44" s="477"/>
      <c r="J44" s="457">
        <v>22</v>
      </c>
    </row>
    <row customHeight="1" ht="23.25">
      <c r="A45" s="459"/>
      <c r="B45" s="504"/>
      <c r="C45" s="459"/>
      <c r="D45" s="442">
        <f>D44+1</f>
        <v>11</v>
      </c>
      <c r="E45" s="440" t="s">
        <v>365</v>
      </c>
      <c r="F45" s="445" t="s">
        <v>330</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366</v>
      </c>
      <c r="H46" s="477"/>
      <c r="J46" s="457">
        <v>23</v>
      </c>
    </row>
    <row customHeight="1" ht="24">
      <c r="A47" s="2204"/>
      <c r="B47" s="504"/>
      <c r="C47" s="494"/>
      <c r="D47" s="442" t="str">
        <f>D45&amp;".2"</f>
        <v>11.2</v>
      </c>
      <c r="E47" s="444" t="s">
        <v>367</v>
      </c>
      <c r="F47" s="492"/>
      <c r="G47" s="439" t="s">
        <v>368</v>
      </c>
      <c r="H47" s="477"/>
      <c r="J47" s="457">
        <v>23</v>
      </c>
    </row>
    <row customHeight="1" ht="24">
      <c r="A48" s="2204"/>
      <c r="B48" s="504"/>
      <c r="C48" s="494"/>
      <c r="D48" s="442" t="str">
        <f>D45&amp;".3"</f>
        <v>11.3</v>
      </c>
      <c r="E48" s="444" t="s">
        <v>369</v>
      </c>
      <c r="F48" s="492"/>
      <c r="G48" s="439" t="s">
        <v>370</v>
      </c>
      <c r="H48" s="477"/>
      <c r="J48" s="457">
        <v>23</v>
      </c>
    </row>
    <row customHeight="1" ht="24">
      <c r="A49" s="2204"/>
      <c r="B49" s="504"/>
      <c r="C49" s="494"/>
      <c r="D49" s="442" t="str">
        <f>IF(TEMPLATE_SPHERE="TKO",D45&amp;".0",D45&amp;".4")</f>
        <v>11.4</v>
      </c>
      <c r="E49" s="438" t="s">
        <v>371</v>
      </c>
      <c r="F49" s="1687"/>
      <c r="G49" s="1764" t="s">
        <v>372</v>
      </c>
      <c r="H49" s="477"/>
      <c r="J49" s="457">
        <v>23</v>
      </c>
    </row>
    <row customHeight="1" ht="24">
      <c r="A50" s="459"/>
      <c r="B50" s="504"/>
      <c r="C50" s="459"/>
      <c r="D50" s="469"/>
      <c r="E50" s="417" t="s">
        <v>373</v>
      </c>
      <c r="F50" s="470"/>
      <c r="G50" s="1764" t="s">
        <v>374</v>
      </c>
      <c r="H50" s="478"/>
      <c r="J50" s="457">
        <v>23</v>
      </c>
    </row>
    <row customHeight="1" ht="24">
      <c r="A51" s="860"/>
      <c r="B51" s="504"/>
      <c r="C51" s="494"/>
      <c r="D51" s="442">
        <f>D45+1</f>
        <v>12</v>
      </c>
      <c r="E51" s="530" t="s">
        <v>375</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86</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9D301-6E36-7C1E-ADA7-6F26A596746A}"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hidden="1" customWidth="1"/>
    <col min="32" max="32" style="1637" width="103.7109375" customWidth="1"/>
    <col min="33"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376</v>
      </c>
      <c r="I1" s="2219"/>
      <c r="J1" s="2219"/>
      <c r="K1" s="2219"/>
      <c r="L1" s="2219"/>
      <c r="M1" s="2219"/>
      <c r="N1" s="2219"/>
      <c r="O1" s="2219"/>
      <c r="P1" s="2219"/>
      <c r="Q1" s="2219"/>
      <c r="R1" s="2219"/>
      <c r="T1" s="2219" t="s">
        <v>377</v>
      </c>
      <c r="U1" s="2219"/>
      <c r="V1" s="2219"/>
      <c r="X1" s="2219" t="s">
        <v>378</v>
      </c>
      <c r="Y1" s="2219"/>
      <c r="Z1" s="2219"/>
      <c r="AB1" s="2219" t="s">
        <v>379</v>
      </c>
      <c r="AC1" s="2219"/>
      <c r="AT1" s="449" t="s">
        <v>14</v>
      </c>
    </row>
    <row customHeight="1" ht="14.25" hidden="1">
      <c r="AT2" s="449">
        <v>0</v>
      </c>
    </row>
    <row s="1615" customFormat="1" customHeight="1" ht="5.25">
      <c r="C3" s="703"/>
      <c r="D3" s="704"/>
      <c r="E3" s="704"/>
      <c r="F3" s="704"/>
      <c r="G3" s="704"/>
      <c r="H3" s="704" t="s">
        <v>380</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водоотведение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МП г.о. Саранск "Саранское водопроводно-канализационное хозяйство"</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324</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325</v>
      </c>
      <c r="AF7" s="2225" t="s">
        <v>325</v>
      </c>
      <c r="AG7" s="2225" t="s">
        <v>325</v>
      </c>
      <c r="AH7" s="2225" t="s">
        <v>325</v>
      </c>
      <c r="AT7" s="449">
        <v>14</v>
      </c>
    </row>
    <row customHeight="1" ht="27.299999999999997">
      <c r="C8" s="452"/>
      <c r="D8" s="2129" t="s">
        <v>92</v>
      </c>
      <c r="E8" s="2225" t="str">
        <f>"Наименование "&amp;IF(TEMPLATE_SPHERE&lt;&gt;"HEAT","централизованной ","")&amp;"системы "&amp;TEMPLATE_SPHERE_RUS</f>
        <v>Наименование централизованной системы водоотведения</v>
      </c>
      <c r="F8" s="2225" t="str">
        <f>IF(TEMPLATE_SPHERE&lt;&gt;"HEAT","Регулируемый вид деятельности","Вид регулируемой деятельности")</f>
        <v>Регулируемый вид деятельности</v>
      </c>
      <c r="G8" s="830"/>
      <c r="H8" s="2226" t="s">
        <v>381</v>
      </c>
      <c r="I8" s="2228" t="s">
        <v>382</v>
      </c>
      <c r="J8" s="2225" t="s">
        <v>383</v>
      </c>
      <c r="K8" s="2225"/>
      <c r="L8" s="2225"/>
      <c r="M8" s="2220"/>
      <c r="N8" s="2225" t="s">
        <v>384</v>
      </c>
      <c r="O8" s="2225"/>
      <c r="P8" s="2225" t="s">
        <v>385</v>
      </c>
      <c r="Q8" s="2225"/>
      <c r="R8" s="2232" t="s">
        <v>386</v>
      </c>
      <c r="S8" s="826"/>
      <c r="T8" s="2230" t="s">
        <v>387</v>
      </c>
      <c r="U8" s="2230" t="s">
        <v>388</v>
      </c>
      <c r="V8" s="2230" t="s">
        <v>389</v>
      </c>
      <c r="W8" s="828"/>
      <c r="X8" s="2230" t="s">
        <v>390</v>
      </c>
      <c r="Y8" s="2230" t="s">
        <v>391</v>
      </c>
      <c r="Z8" s="2230" t="s">
        <v>392</v>
      </c>
      <c r="AA8" s="828"/>
      <c r="AB8" s="2230" t="s">
        <v>393</v>
      </c>
      <c r="AC8" s="2230" t="s">
        <v>386</v>
      </c>
      <c r="AD8" s="828"/>
      <c r="AE8" s="2225"/>
      <c r="AF8" s="2225"/>
      <c r="AG8" s="2225"/>
      <c r="AH8" s="2225"/>
      <c r="AT8" s="449">
        <v>26</v>
      </c>
    </row>
    <row customHeight="1" ht="46.199999999999996">
      <c r="C9" s="452"/>
      <c r="D9" s="2129"/>
      <c r="E9" s="2225"/>
      <c r="F9" s="2225"/>
      <c r="G9" s="831"/>
      <c r="H9" s="2227"/>
      <c r="I9" s="2229"/>
      <c r="J9" s="427" t="s">
        <v>394</v>
      </c>
      <c r="K9" s="427" t="s">
        <v>395</v>
      </c>
      <c r="L9" s="427" t="s">
        <v>396</v>
      </c>
      <c r="M9" s="433" t="s">
        <v>397</v>
      </c>
      <c r="N9" s="427" t="s">
        <v>398</v>
      </c>
      <c r="O9" s="427" t="s">
        <v>397</v>
      </c>
      <c r="P9" s="427" t="s">
        <v>399</v>
      </c>
      <c r="Q9" s="427" t="s">
        <v>397</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400</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124</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401</v>
      </c>
      <c r="AF12" s="2223" t="s">
        <v>402</v>
      </c>
      <c r="AG12" s="2223" t="s">
        <v>403</v>
      </c>
      <c r="AH12" s="2223" t="s">
        <v>404</v>
      </c>
      <c r="AI12" s="449"/>
      <c r="AM12" s="513"/>
      <c r="AP12" s="502" t="s">
        <v>405</v>
      </c>
      <c r="AQ12" s="502" t="s">
        <v>405</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86</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562AFE-8D51-42A9-A59C-10ACA0D0B63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376</v>
      </c>
      <c r="I1" s="2219"/>
      <c r="V1" s="1609" t="s">
        <v>14</v>
      </c>
    </row>
    <row s="1637" customFormat="1" customHeight="1" ht="14.25" hidden="1">
      <c r="C2" s="1621"/>
      <c r="D2" s="2235" t="s">
        <v>124</v>
      </c>
      <c r="E2" s="2237"/>
      <c r="F2" s="1627"/>
      <c r="G2" s="1622" t="s">
        <v>124</v>
      </c>
      <c r="H2" s="1625"/>
      <c r="I2" s="1623"/>
      <c r="L2" s="1624"/>
      <c r="M2" s="1624"/>
      <c r="N2" s="1624"/>
      <c r="O2" s="1624" t="s">
        <v>406</v>
      </c>
      <c r="P2" s="1624"/>
      <c r="Q2" s="1624"/>
      <c r="R2" s="1626" t="s">
        <v>405</v>
      </c>
      <c r="S2" s="1626" t="s">
        <v>405</v>
      </c>
      <c r="T2" s="1624"/>
      <c r="U2" s="1624"/>
      <c r="V2" s="1620">
        <v>0</v>
      </c>
    </row>
    <row s="1637" customFormat="1" customHeight="1" ht="14.25" hidden="1">
      <c r="C3" s="1621"/>
      <c r="D3" s="2236"/>
      <c r="E3" s="2238"/>
      <c r="F3" s="407"/>
      <c r="G3" s="871"/>
      <c r="H3" s="871" t="s">
        <v>407</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380</v>
      </c>
      <c r="I5" s="704"/>
      <c r="J5" s="704"/>
      <c r="L5" s="1616"/>
      <c r="M5" s="1616"/>
      <c r="N5" s="1616"/>
      <c r="O5" s="1616"/>
      <c r="P5" s="1616"/>
      <c r="Q5" s="1616"/>
      <c r="R5" s="1616"/>
      <c r="S5" s="1616"/>
      <c r="T5" s="1616"/>
      <c r="U5" s="1616"/>
      <c r="V5" s="1615">
        <v>5</v>
      </c>
    </row>
    <row customHeight="1" ht="29.25">
      <c r="C6" s="1518"/>
      <c r="D6" s="2239" t="s">
        <v>408</v>
      </c>
      <c r="E6" s="2239"/>
      <c r="F6" s="2239"/>
      <c r="G6" s="2239"/>
      <c r="H6" s="2239"/>
      <c r="I6" s="2239"/>
      <c r="J6" s="493"/>
      <c r="K6" s="1617"/>
      <c r="V6" s="1609">
        <v>28</v>
      </c>
    </row>
    <row customHeight="1" ht="18">
      <c r="C7" s="1518"/>
      <c r="D7" s="2178" t="str">
        <f>IF(org=0,"Не определено",org)</f>
        <v>МП г.о. Саранск "Саранское водопроводно-канализационное хозяйство"</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324</v>
      </c>
      <c r="E10" s="2221"/>
      <c r="F10" s="2221"/>
      <c r="G10" s="2221"/>
      <c r="H10" s="2221"/>
      <c r="I10" s="2221"/>
      <c r="J10" s="2225" t="s">
        <v>325</v>
      </c>
      <c r="V10" s="1609">
        <v>14</v>
      </c>
    </row>
    <row customHeight="1" ht="27.299999999999997">
      <c r="C11" s="1518"/>
      <c r="D11" s="2129" t="s">
        <v>92</v>
      </c>
      <c r="E11" s="2225" t="s">
        <v>120</v>
      </c>
      <c r="F11" s="2194" t="s">
        <v>92</v>
      </c>
      <c r="G11" s="2195"/>
      <c r="H11" s="2177" t="s">
        <v>409</v>
      </c>
      <c r="I11" s="2177" t="s">
        <v>410</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400</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124</v>
      </c>
      <c r="E14" s="2237"/>
      <c r="F14" s="1619"/>
      <c r="G14" s="1618" t="s">
        <v>124</v>
      </c>
      <c r="H14" s="1625"/>
      <c r="I14" s="1623"/>
      <c r="J14" s="2171" t="s">
        <v>411</v>
      </c>
      <c r="K14" s="1609"/>
      <c r="R14" s="502" t="s">
        <v>405</v>
      </c>
      <c r="S14" s="502" t="s">
        <v>405</v>
      </c>
      <c r="V14" s="1609">
        <v>14</v>
      </c>
    </row>
    <row customHeight="1" ht="14.699999999999998">
      <c r="A15" s="1609"/>
      <c r="C15" s="1518"/>
      <c r="D15" s="2236"/>
      <c r="E15" s="2238"/>
      <c r="F15" s="407"/>
      <c r="G15" s="871"/>
      <c r="H15" s="871" t="s">
        <v>407</v>
      </c>
      <c r="I15" s="315"/>
      <c r="J15" s="2172"/>
      <c r="K15" s="1609"/>
      <c r="R15" s="502"/>
      <c r="S15" s="502"/>
      <c r="V15" s="1609">
        <v>14</v>
      </c>
    </row>
    <row customHeight="1" ht="14.699999999999998">
      <c r="A16" s="1609"/>
      <c r="C16" s="1518"/>
      <c r="D16" s="407"/>
      <c r="E16" s="871" t="s">
        <v>135</v>
      </c>
      <c r="F16" s="315"/>
      <c r="G16" s="315"/>
      <c r="H16" s="408"/>
      <c r="I16" s="408"/>
      <c r="J16" s="2173"/>
      <c r="K16" s="1609"/>
      <c r="V16" s="1609">
        <v>14</v>
      </c>
    </row>
    <row customHeight="1" ht="14.699999999999998">
      <c r="K17" s="1609"/>
      <c r="V17" s="1609">
        <v>14</v>
      </c>
    </row>
    <row customHeight="1" ht="22.5" hidden="1">
      <c r="A18" s="1610" t="s">
        <v>86</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148FC3-2F0F-564C-D54D-765DB7A0D04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87</v>
      </c>
      <c r="H1" s="491" t="s">
        <v>88</v>
      </c>
      <c r="I1" s="491" t="s">
        <v>89</v>
      </c>
      <c r="P1" s="491" t="s">
        <v>87</v>
      </c>
      <c r="Q1" s="491" t="s">
        <v>88</v>
      </c>
      <c r="R1" s="491" t="s">
        <v>89</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412</v>
      </c>
      <c r="F4" s="2240"/>
      <c r="G4" s="2241"/>
      <c r="H4" s="2241"/>
      <c r="I4" s="2242"/>
      <c r="J4" s="493"/>
      <c r="K4" s="455"/>
      <c r="L4" s="455"/>
      <c r="W4" s="449">
        <v>22</v>
      </c>
    </row>
    <row s="1637" customFormat="1" customHeight="1" ht="18">
      <c r="A5" s="761"/>
      <c r="D5" s="824"/>
      <c r="E5" s="2216" t="str">
        <f>IF(org=0,"Не определено",org)</f>
        <v>МП г.о. Саранск "Саранское водопроводно-канализационное хозяйство"</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324</v>
      </c>
      <c r="F7" s="2210"/>
      <c r="G7" s="2211"/>
      <c r="H7" s="2211"/>
      <c r="I7" s="2211"/>
      <c r="J7" s="2211"/>
      <c r="K7" s="2211"/>
      <c r="L7" s="2225" t="s">
        <v>325</v>
      </c>
      <c r="W7" s="449">
        <v>14</v>
      </c>
    </row>
    <row customHeight="1" ht="48.29999999999999">
      <c r="D8" s="452"/>
      <c r="E8" s="475" t="s">
        <v>92</v>
      </c>
      <c r="F8" s="825"/>
      <c r="G8" s="467" t="s">
        <v>90</v>
      </c>
      <c r="H8" s="467" t="s">
        <v>91</v>
      </c>
      <c r="I8" s="416" t="s">
        <v>89</v>
      </c>
      <c r="J8" s="416" t="s">
        <v>413</v>
      </c>
      <c r="K8" s="416" t="s">
        <v>414</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415</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28</v>
      </c>
      <c r="L12" s="2243"/>
      <c r="M12" s="513"/>
      <c r="N12" s="513"/>
      <c r="O12" s="513"/>
      <c r="P12" s="518" t="s">
        <v>416</v>
      </c>
      <c r="Q12" s="518" t="s">
        <v>417</v>
      </c>
      <c r="R12" s="519" t="s">
        <v>418</v>
      </c>
      <c r="S12" s="513" t="s">
        <v>419</v>
      </c>
      <c r="T12" s="513"/>
      <c r="U12" s="513"/>
      <c r="V12" s="513"/>
      <c r="W12" s="482">
        <v>14</v>
      </c>
    </row>
    <row customHeight="1" ht="15.75">
      <c r="A13" s="2101"/>
      <c r="B13" s="507"/>
      <c r="D13" s="508"/>
      <c r="E13" s="407"/>
      <c r="F13" s="531"/>
      <c r="G13" s="418" t="s">
        <v>106</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86</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225B4-D0CB-BF19-4E9F-1C4EF7786F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427</v>
      </c>
      <c r="M6" s="539"/>
      <c r="P6" s="2259">
        <v>1</v>
      </c>
      <c r="Q6" s="1307"/>
      <c r="R6" s="358"/>
      <c r="S6" s="1311">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11">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437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439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440</v>
      </c>
      <c r="P22" s="1364"/>
      <c r="Q22" s="1373"/>
      <c r="R22" s="1373"/>
      <c r="S22" s="731"/>
      <c r="T22" s="1162" t="s">
        <v>441</v>
      </c>
      <c r="AA22" s="188" t="s">
        <v>442</v>
      </c>
      <c r="AC22" s="188" t="s">
        <v>443</v>
      </c>
      <c r="AD22" s="1162" t="s">
        <v>441</v>
      </c>
      <c r="AI22" s="188" t="s">
        <v>444</v>
      </c>
      <c r="AK22" s="188" t="s">
        <v>443</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328"/>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445</v>
      </c>
      <c r="T30" s="2252"/>
      <c r="U30" s="1374"/>
      <c r="V30" s="2266" t="str">
        <f>IF(TITLE_DATE_PR_CHANGE="",IF(TITLE_DATE_PR="","",TITLE_DATE_PR),TITLE_DATE_PR_CHANGE)</f>
        <v>45833.40628472222</v>
      </c>
      <c r="W30" s="2266"/>
      <c r="X30" s="2266"/>
      <c r="Y30" s="2266"/>
      <c r="Z30" s="2266"/>
      <c r="AA30" s="2266"/>
      <c r="AB30" s="2266"/>
      <c r="AC30" s="328"/>
      <c r="AD30" s="2266" t="str">
        <f>IF(TITLE_DATE_PR_CHANGE="",IF(TITLE_DATE_PR="","",TITLE_DATE_PR),TITLE_DATE_PR_CHANGE)</f>
        <v>45833.40628472222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446</v>
      </c>
      <c r="T31" s="2252"/>
      <c r="U31" s="1374"/>
      <c r="V31" s="2253" t="str">
        <f>IF(TITLE_NUMBER_PR_CHANGE="",IF(TITLE_NUMBER_PR="","",TITLE_NUMBER_PR),TITLE_NUMBER_PR_CHANGE)</f>
        <v>82</v>
      </c>
      <c r="W31" s="2253"/>
      <c r="X31" s="2253"/>
      <c r="Y31" s="2253"/>
      <c r="Z31" s="2253"/>
      <c r="AA31" s="2253"/>
      <c r="AB31" s="2253"/>
      <c r="AC31" s="328"/>
      <c r="AD31" s="2253" t="str">
        <f>IF(TITLE_NUMBER_PR_CHANGE="",IF(TITLE_NUMBER_PR="","",TITLE_NUMBER_PR),TITLE_NUMBER_PR_CHANGE)</f>
        <v>82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328"/>
      <c r="AD32" s="2253" t="str">
        <f>IF(TITLE_IST_PUB_CHANGE="",IF(TITLE_IST_PUB="","",TITLE_IST_PUB),TITLE_IST_PUB_CHANGE)</f>
        <v>http://publication.pravo.gov.ru/document/1301202506250004</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447</v>
      </c>
      <c r="T34" s="2252"/>
      <c r="U34" s="1374"/>
      <c r="V34" s="2266" t="str">
        <f>IF(TITLE_DATE_PR_CHANGE="",IF(TITLE_DATE_PR="","",TITLE_DATE_PR),TITLE_DATE_PR_CHANGE)</f>
        <v>45833.40628472222</v>
      </c>
      <c r="W34" s="2266"/>
      <c r="X34" s="2266"/>
      <c r="Y34" s="2266"/>
      <c r="Z34" s="2266"/>
      <c r="AA34" s="2266"/>
      <c r="AB34" s="2266"/>
      <c r="AC34" s="328"/>
      <c r="AD34" s="2266" t="str">
        <f>IF(TITLE_DATE_PR_CHANGE="",IF(TITLE_DATE_PR="","",TITLE_DATE_PR),TITLE_DATE_PR_CHANGE)</f>
        <v>45833.40628472222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448</v>
      </c>
      <c r="T35" s="2252"/>
      <c r="U35" s="1374"/>
      <c r="V35" s="2253" t="str">
        <f>IF(TITLE_NUMBER_PR_CHANGE="",IF(TITLE_NUMBER_PR="","",TITLE_NUMBER_PR),TITLE_NUMBER_PR_CHANGE)</f>
        <v>82</v>
      </c>
      <c r="W35" s="2253"/>
      <c r="X35" s="2253"/>
      <c r="Y35" s="2253"/>
      <c r="Z35" s="2253"/>
      <c r="AA35" s="2253"/>
      <c r="AB35" s="2253"/>
      <c r="AC35" s="328"/>
      <c r="AD35" s="2253" t="str">
        <f>IF(TITLE_NUMBER_PR_CHANGE="",IF(TITLE_NUMBER_PR="","",TITLE_NUMBER_PR),TITLE_NUMBER_PR_CHANGE)</f>
        <v>82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449</v>
      </c>
      <c r="AD36" s="328"/>
      <c r="AE36" s="328"/>
      <c r="AF36" s="328"/>
      <c r="AG36" s="328"/>
      <c r="AH36" s="328"/>
      <c r="AI36" s="328"/>
      <c r="AJ36" s="328"/>
      <c r="AK36" s="280" t="s">
        <v>449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92</v>
      </c>
      <c r="T39" s="2211" t="s">
        <v>450</v>
      </c>
      <c r="U39" s="303"/>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157">
        <v>14</v>
      </c>
    </row>
    <row customHeight="1" ht="35.699999999999996">
      <c r="Q40" s="378"/>
      <c r="R40" s="378"/>
      <c r="S40" s="2275"/>
      <c r="T40" s="2211"/>
      <c r="U40" s="1033"/>
      <c r="V40" s="2262" t="s">
        <v>455</v>
      </c>
      <c r="W40" s="2612" t="s">
        <v>456</v>
      </c>
      <c r="X40" s="2264" t="s">
        <v>457</v>
      </c>
      <c r="Y40" s="2265"/>
      <c r="Z40" s="2264" t="s">
        <v>458</v>
      </c>
      <c r="AA40" s="2271"/>
      <c r="AB40" s="2265"/>
      <c r="AC40" s="2280"/>
      <c r="AD40" s="2262" t="s">
        <v>455</v>
      </c>
      <c r="AE40" s="2285" t="s">
        <v>456</v>
      </c>
      <c r="AF40" s="2264" t="s">
        <v>457</v>
      </c>
      <c r="AG40" s="2265"/>
      <c r="AH40" s="2264" t="s">
        <v>458</v>
      </c>
      <c r="AI40" s="2271"/>
      <c r="AJ40" s="2265"/>
      <c r="AK40" s="2280"/>
      <c r="AL40" s="2283"/>
      <c r="AM40" s="2129"/>
      <c r="AS40" s="1157">
        <v>34</v>
      </c>
    </row>
    <row customHeight="1" ht="35.699999999999996">
      <c r="A41" s="1372"/>
      <c r="B41" s="1372" t="s">
        <v>149</v>
      </c>
      <c r="C41" s="1372" t="s">
        <v>150</v>
      </c>
      <c r="D41" s="1372" t="s">
        <v>151</v>
      </c>
      <c r="E41" s="1366" t="s">
        <v>459</v>
      </c>
      <c r="F41" s="1366" t="s">
        <v>460</v>
      </c>
      <c r="G41" s="1366" t="s">
        <v>461</v>
      </c>
      <c r="H41" s="1366" t="s">
        <v>462</v>
      </c>
      <c r="I41" s="1366" t="s">
        <v>463</v>
      </c>
      <c r="J41" s="1366" t="s">
        <v>464</v>
      </c>
      <c r="K41" s="1366" t="s">
        <v>465</v>
      </c>
      <c r="L41" s="1366" t="s">
        <v>440</v>
      </c>
      <c r="Q41" s="378"/>
      <c r="R41" s="378"/>
      <c r="S41" s="2275"/>
      <c r="T41" s="2211"/>
      <c r="U41" s="304"/>
      <c r="V41" s="2263"/>
      <c r="W41" s="2286"/>
      <c r="X41" s="1224" t="s">
        <v>466</v>
      </c>
      <c r="Y41" s="1224" t="s">
        <v>467</v>
      </c>
      <c r="Z41" s="1223" t="s">
        <v>468</v>
      </c>
      <c r="AA41" s="2272" t="s">
        <v>469</v>
      </c>
      <c r="AB41" s="2273"/>
      <c r="AC41" s="2281"/>
      <c r="AD41" s="2263"/>
      <c r="AE41" s="2286"/>
      <c r="AF41" s="1224" t="s">
        <v>466</v>
      </c>
      <c r="AG41" s="1224" t="s">
        <v>467</v>
      </c>
      <c r="AH41" s="1315" t="s">
        <v>468</v>
      </c>
      <c r="AI41" s="2272" t="s">
        <v>469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107</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170</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170</v>
      </c>
      <c r="B44" s="1365" t="s">
        <v>171</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23</v>
      </c>
    </row>
    <row customHeight="1" ht="24">
      <c r="A45" s="1365" t="s">
        <v>170</v>
      </c>
      <c r="B45" s="1365" t="s">
        <v>171</v>
      </c>
      <c r="C45" s="1365" t="s">
        <v>172</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4">
      <c r="A46" s="1365" t="s">
        <v>170</v>
      </c>
      <c r="B46" s="1365" t="s">
        <v>171</v>
      </c>
      <c r="C46" s="1365" t="s">
        <v>172</v>
      </c>
      <c r="D46" s="1365" t="s">
        <v>173</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23</v>
      </c>
    </row>
    <row customHeight="1" ht="49.5">
      <c r="A47" s="1365" t="s">
        <v>170</v>
      </c>
      <c r="B47" s="1365" t="s">
        <v>171</v>
      </c>
      <c r="C47" s="1365" t="s">
        <v>172</v>
      </c>
      <c r="D47" s="1365" t="s">
        <v>173</v>
      </c>
      <c r="E47" s="2261"/>
      <c r="F47" s="2261"/>
      <c r="G47" s="2261"/>
      <c r="H47" s="2261"/>
      <c r="I47" s="2258" t="str">
        <f>S46&amp;".1"</f>
        <v>....1</v>
      </c>
      <c r="J47" s="1365"/>
      <c r="K47" s="1365"/>
      <c r="L47" s="1366" t="s">
        <v>427</v>
      </c>
      <c r="P47" s="2259">
        <v>1</v>
      </c>
      <c r="Q47" s="1222"/>
      <c r="R47" s="358"/>
      <c r="S47" s="1226"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170</v>
      </c>
      <c r="B48" s="1365" t="s">
        <v>171</v>
      </c>
      <c r="C48" s="1365" t="s">
        <v>172</v>
      </c>
      <c r="D48" s="1365" t="s">
        <v>173</v>
      </c>
      <c r="E48" s="2261"/>
      <c r="F48" s="2261"/>
      <c r="G48" s="2261"/>
      <c r="H48" s="2261"/>
      <c r="I48" s="2288"/>
      <c r="J48" s="2258" t="str">
        <f>I47&amp;".1"</f>
        <v>....1.1</v>
      </c>
      <c r="K48" s="1365"/>
      <c r="L48" s="1366" t="s">
        <v>430</v>
      </c>
      <c r="P48" s="2259"/>
      <c r="Q48" s="2259">
        <v>1</v>
      </c>
      <c r="R48" s="359"/>
      <c r="S48" s="1226"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23</v>
      </c>
    </row>
    <row customHeight="1" ht="24">
      <c r="A49" s="1365" t="s">
        <v>170</v>
      </c>
      <c r="B49" s="1365" t="s">
        <v>171</v>
      </c>
      <c r="C49" s="1365" t="s">
        <v>172</v>
      </c>
      <c r="D49" s="1365" t="s">
        <v>173</v>
      </c>
      <c r="E49" s="2261"/>
      <c r="F49" s="2261"/>
      <c r="G49" s="2261"/>
      <c r="H49" s="2261"/>
      <c r="I49" s="2288"/>
      <c r="J49" s="2288"/>
      <c r="K49" s="2258" t="str">
        <f>J48&amp;".1"</f>
        <v>....1.1.1</v>
      </c>
      <c r="L49" s="1366" t="s">
        <v>433</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434</v>
      </c>
      <c r="AN49" s="513">
        <f>STRCHECKDATE(V50:AL50)</f>
      </c>
      <c r="AO49" s="502"/>
      <c r="AP49" s="502" t="str">
        <f>IF(T49="","",T49)</f>
        <v/>
      </c>
      <c r="AQ49" s="502"/>
      <c r="AR49" s="502"/>
      <c r="AS49" s="1157">
        <v>23</v>
      </c>
    </row>
    <row customHeight="1" ht="1.05">
      <c r="A50" s="1365" t="s">
        <v>170</v>
      </c>
      <c r="B50" s="1365" t="s">
        <v>171</v>
      </c>
      <c r="C50" s="1365" t="s">
        <v>172</v>
      </c>
      <c r="D50" s="1365" t="s">
        <v>173</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170</v>
      </c>
      <c r="B51" s="1365" t="s">
        <v>171</v>
      </c>
      <c r="C51" s="1365" t="s">
        <v>172</v>
      </c>
      <c r="D51" s="1365" t="s">
        <v>173</v>
      </c>
      <c r="E51" s="2261"/>
      <c r="F51" s="2261"/>
      <c r="G51" s="2261"/>
      <c r="H51" s="2261"/>
      <c r="I51" s="2288"/>
      <c r="J51" s="2258"/>
      <c r="K51" s="1365"/>
      <c r="L51" s="1366"/>
      <c r="P51" s="2259"/>
      <c r="Q51" s="2259"/>
      <c r="R51" s="358"/>
      <c r="S51" s="1280"/>
      <c r="T51" s="290"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170</v>
      </c>
      <c r="B52" s="1365" t="s">
        <v>171</v>
      </c>
      <c r="C52" s="1365" t="s">
        <v>172</v>
      </c>
      <c r="D52" s="1365" t="s">
        <v>173</v>
      </c>
      <c r="E52" s="2261"/>
      <c r="F52" s="2261"/>
      <c r="G52" s="2261"/>
      <c r="H52" s="2261"/>
      <c r="I52" s="2258"/>
      <c r="J52" s="1365"/>
      <c r="K52" s="1365"/>
      <c r="L52" s="1366"/>
      <c r="P52" s="2259"/>
      <c r="Q52" s="1222"/>
      <c r="R52" s="358"/>
      <c r="S52" s="1280"/>
      <c r="T52" s="289"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170</v>
      </c>
      <c r="B53" s="1365" t="s">
        <v>171</v>
      </c>
      <c r="C53" s="1365" t="s">
        <v>172</v>
      </c>
      <c r="D53" s="1365" t="s">
        <v>173</v>
      </c>
      <c r="E53" s="2261"/>
      <c r="F53" s="2261"/>
      <c r="G53" s="2261"/>
      <c r="H53" s="2260"/>
      <c r="I53" s="1365"/>
      <c r="J53" s="1365"/>
      <c r="K53" s="1365"/>
      <c r="L53" s="1366"/>
      <c r="M53" s="1367"/>
      <c r="N53" s="1367"/>
      <c r="O53" s="539"/>
      <c r="P53" s="362"/>
      <c r="Q53" s="377"/>
      <c r="R53" s="357"/>
      <c r="S53" s="1280"/>
      <c r="T53" s="367" t="s">
        <v>437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170</v>
      </c>
      <c r="B54" s="1345" t="s">
        <v>171</v>
      </c>
      <c r="C54" s="1345" t="s">
        <v>172</v>
      </c>
      <c r="D54" s="1316"/>
      <c r="E54" s="2261"/>
      <c r="F54" s="2261"/>
      <c r="G54" s="2260"/>
      <c r="H54" s="1316"/>
      <c r="I54" s="1316"/>
      <c r="J54" s="1316"/>
      <c r="K54" s="1316"/>
      <c r="L54" s="1341"/>
      <c r="M54" s="1317"/>
      <c r="N54" s="131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170</v>
      </c>
      <c r="B55" s="1345" t="s">
        <v>171</v>
      </c>
      <c r="C55" s="1316"/>
      <c r="D55" s="1316"/>
      <c r="E55" s="2261"/>
      <c r="F55" s="2260"/>
      <c r="G55" s="1316"/>
      <c r="H55" s="1316"/>
      <c r="I55" s="1316"/>
      <c r="J55" s="1316"/>
      <c r="K55" s="1316"/>
      <c r="L55" s="1341"/>
      <c r="M55" s="1323"/>
      <c r="N55" s="132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170</v>
      </c>
      <c r="B56" s="1345"/>
      <c r="C56" s="1345"/>
      <c r="D56" s="1345"/>
      <c r="E56" s="2260"/>
      <c r="F56" s="1345"/>
      <c r="G56" s="1345"/>
      <c r="H56" s="1345"/>
      <c r="I56" s="1345"/>
      <c r="J56" s="1345"/>
      <c r="K56" s="1345"/>
      <c r="L56" s="1348"/>
      <c r="M56" s="1323"/>
      <c r="N56" s="1323"/>
      <c r="O56" s="520"/>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86</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5D446-6AE7-5CD6-10D6-CF732ABC272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427</v>
      </c>
      <c r="M6" s="539"/>
      <c r="P6" s="2259">
        <v>1</v>
      </c>
      <c r="Q6" s="1333"/>
      <c r="R6" s="358"/>
      <c r="S6" s="1338">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437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440</v>
      </c>
      <c r="P22" s="1364"/>
      <c r="Q22" s="1373"/>
      <c r="R22" s="1373"/>
      <c r="S22" s="731"/>
      <c r="T22" s="1162" t="s">
        <v>441</v>
      </c>
      <c r="AA22" s="188" t="s">
        <v>442</v>
      </c>
      <c r="AC22" s="188" t="s">
        <v>443</v>
      </c>
      <c r="AD22" s="1162" t="s">
        <v>441</v>
      </c>
      <c r="AI22" s="188" t="s">
        <v>444</v>
      </c>
      <c r="AK22" s="188" t="s">
        <v>443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328"/>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445</v>
      </c>
      <c r="T30" s="2252"/>
      <c r="U30" s="1374"/>
      <c r="V30" s="2266" t="str">
        <f>IF(TITLE_DATE_PR_CHANGE="",IF(TITLE_DATE_PR="","",TITLE_DATE_PR),TITLE_DATE_PR_CHANGE)</f>
        <v>45833.40628472222</v>
      </c>
      <c r="W30" s="2266"/>
      <c r="X30" s="2266"/>
      <c r="Y30" s="2266"/>
      <c r="Z30" s="2266"/>
      <c r="AA30" s="2266"/>
      <c r="AB30" s="2266"/>
      <c r="AC30" s="328"/>
      <c r="AD30" s="2266" t="str">
        <f>IF(TITLE_DATE_PR_CHANGE="",IF(TITLE_DATE_PR="","",TITLE_DATE_PR),TITLE_DATE_PR_CHANGE)</f>
        <v>45833.40628472222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446</v>
      </c>
      <c r="T31" s="2252"/>
      <c r="U31" s="1374"/>
      <c r="V31" s="2253" t="str">
        <f>IF(TITLE_NUMBER_PR_CHANGE="",IF(TITLE_NUMBER_PR="","",TITLE_NUMBER_PR),TITLE_NUMBER_PR_CHANGE)</f>
        <v>82</v>
      </c>
      <c r="W31" s="2253"/>
      <c r="X31" s="2253"/>
      <c r="Y31" s="2253"/>
      <c r="Z31" s="2253"/>
      <c r="AA31" s="2253"/>
      <c r="AB31" s="2253"/>
      <c r="AC31" s="328"/>
      <c r="AD31" s="2253" t="str">
        <f>IF(TITLE_NUMBER_PR_CHANGE="",IF(TITLE_NUMBER_PR="","",TITLE_NUMBER_PR),TITLE_NUMBER_PR_CHANGE)</f>
        <v>82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328"/>
      <c r="AD32" s="2253" t="str">
        <f>IF(TITLE_IST_PUB_CHANGE="",IF(TITLE_IST_PUB="","",TITLE_IST_PUB),TITLE_IST_PUB_CHANGE)</f>
        <v>http://publication.pravo.gov.ru/document/1301202506250004</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447</v>
      </c>
      <c r="T34" s="2252"/>
      <c r="U34" s="1374"/>
      <c r="V34" s="2266" t="str">
        <f>IF(TITLE_DATE_PR_CHANGE="",IF(TITLE_DATE_PR="","",TITLE_DATE_PR),TITLE_DATE_PR_CHANGE)</f>
        <v>45833.40628472222</v>
      </c>
      <c r="W34" s="2266"/>
      <c r="X34" s="2266"/>
      <c r="Y34" s="2266"/>
      <c r="Z34" s="2266"/>
      <c r="AA34" s="2266"/>
      <c r="AB34" s="2266"/>
      <c r="AC34" s="328"/>
      <c r="AD34" s="2266" t="str">
        <f>IF(TITLE_DATE_PR_CHANGE="",IF(TITLE_DATE_PR="","",TITLE_DATE_PR),TITLE_DATE_PR_CHANGE)</f>
        <v>45833.40628472222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448</v>
      </c>
      <c r="T35" s="2252"/>
      <c r="U35" s="1374"/>
      <c r="V35" s="2253" t="str">
        <f>IF(TITLE_NUMBER_PR_CHANGE="",IF(TITLE_NUMBER_PR="","",TITLE_NUMBER_PR),TITLE_NUMBER_PR_CHANGE)</f>
        <v>82</v>
      </c>
      <c r="W35" s="2253"/>
      <c r="X35" s="2253"/>
      <c r="Y35" s="2253"/>
      <c r="Z35" s="2253"/>
      <c r="AA35" s="2253"/>
      <c r="AB35" s="2253"/>
      <c r="AC35" s="328"/>
      <c r="AD35" s="2253" t="str">
        <f>IF(TITLE_NUMBER_PR_CHANGE="",IF(TITLE_NUMBER_PR="","",TITLE_NUMBER_PR),TITLE_NUMBER_PR_CHANGE)</f>
        <v>82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449</v>
      </c>
      <c r="AD36" s="328"/>
      <c r="AE36" s="328"/>
      <c r="AF36" s="328"/>
      <c r="AG36" s="328"/>
      <c r="AH36" s="328"/>
      <c r="AI36" s="328"/>
      <c r="AJ36" s="328"/>
      <c r="AK36" s="280" t="s">
        <v>449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92</v>
      </c>
      <c r="T39" s="2211" t="s">
        <v>450</v>
      </c>
      <c r="U39" s="303"/>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157">
        <v>14</v>
      </c>
    </row>
    <row customHeight="1" ht="35.699999999999996">
      <c r="Q40" s="378"/>
      <c r="R40" s="378"/>
      <c r="S40" s="2275"/>
      <c r="T40" s="2211"/>
      <c r="U40" s="1033"/>
      <c r="V40" s="2262" t="s">
        <v>455</v>
      </c>
      <c r="W40" s="2285" t="s">
        <v>456</v>
      </c>
      <c r="X40" s="2264" t="s">
        <v>457</v>
      </c>
      <c r="Y40" s="2265"/>
      <c r="Z40" s="2264" t="s">
        <v>470</v>
      </c>
      <c r="AA40" s="2271"/>
      <c r="AB40" s="2265"/>
      <c r="AC40" s="2280"/>
      <c r="AD40" s="2262" t="s">
        <v>455</v>
      </c>
      <c r="AE40" s="2285" t="s">
        <v>456</v>
      </c>
      <c r="AF40" s="2264" t="s">
        <v>457</v>
      </c>
      <c r="AG40" s="2265"/>
      <c r="AH40" s="2264" t="s">
        <v>458</v>
      </c>
      <c r="AI40" s="2271"/>
      <c r="AJ40" s="2265"/>
      <c r="AK40" s="2280"/>
      <c r="AL40" s="2283"/>
      <c r="AM40" s="2129"/>
      <c r="AS40" s="1157">
        <v>34</v>
      </c>
    </row>
    <row customHeight="1" ht="35.699999999999996">
      <c r="A41" s="1372"/>
      <c r="B41" s="1372" t="s">
        <v>149</v>
      </c>
      <c r="C41" s="1372" t="s">
        <v>150</v>
      </c>
      <c r="D41" s="1372" t="s">
        <v>151</v>
      </c>
      <c r="E41" s="1366" t="s">
        <v>459</v>
      </c>
      <c r="F41" s="1366" t="s">
        <v>460</v>
      </c>
      <c r="G41" s="1366" t="s">
        <v>461</v>
      </c>
      <c r="H41" s="1366" t="s">
        <v>462</v>
      </c>
      <c r="I41" s="1366" t="s">
        <v>463</v>
      </c>
      <c r="J41" s="1366" t="s">
        <v>464</v>
      </c>
      <c r="K41" s="1366" t="s">
        <v>465</v>
      </c>
      <c r="L41" s="1366" t="s">
        <v>440</v>
      </c>
      <c r="Q41" s="378"/>
      <c r="R41" s="378"/>
      <c r="S41" s="2275"/>
      <c r="T41" s="2211"/>
      <c r="U41" s="304"/>
      <c r="V41" s="2263"/>
      <c r="W41" s="2286"/>
      <c r="X41" s="1224" t="s">
        <v>466</v>
      </c>
      <c r="Y41" s="1224" t="s">
        <v>467</v>
      </c>
      <c r="Z41" s="1340" t="s">
        <v>468</v>
      </c>
      <c r="AA41" s="2272" t="s">
        <v>469</v>
      </c>
      <c r="AB41" s="2273"/>
      <c r="AC41" s="2281"/>
      <c r="AD41" s="2263"/>
      <c r="AE41" s="2286"/>
      <c r="AF41" s="1224" t="s">
        <v>466</v>
      </c>
      <c r="AG41" s="1224" t="s">
        <v>467</v>
      </c>
      <c r="AH41" s="1340" t="s">
        <v>468</v>
      </c>
      <c r="AI41" s="2272" t="s">
        <v>469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107</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175</v>
      </c>
      <c r="B44" s="1365" t="s">
        <v>176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175</v>
      </c>
      <c r="B45" s="1365" t="s">
        <v>176</v>
      </c>
      <c r="C45" s="1365" t="s">
        <v>177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175</v>
      </c>
      <c r="B46" s="1365" t="s">
        <v>176</v>
      </c>
      <c r="C46" s="1365" t="s">
        <v>177</v>
      </c>
      <c r="D46" s="1365" t="s">
        <v>178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customHeight="1" ht="49.5">
      <c r="A47" s="1365" t="s">
        <v>175</v>
      </c>
      <c r="B47" s="1365" t="s">
        <v>176</v>
      </c>
      <c r="C47" s="1365" t="s">
        <v>177</v>
      </c>
      <c r="D47" s="1365" t="s">
        <v>178</v>
      </c>
      <c r="E47" s="2261"/>
      <c r="F47" s="2261"/>
      <c r="G47" s="2261"/>
      <c r="H47" s="2261"/>
      <c r="I47" s="2258" t="str">
        <f>S46&amp;".1"</f>
        <v>....1</v>
      </c>
      <c r="J47" s="1365"/>
      <c r="K47" s="1365"/>
      <c r="L47" s="1366" t="s">
        <v>427</v>
      </c>
      <c r="P47" s="2259">
        <v>1</v>
      </c>
      <c r="Q47" s="1333"/>
      <c r="R47" s="358"/>
      <c r="S47" s="1338"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175</v>
      </c>
      <c r="B48" s="1365" t="s">
        <v>176</v>
      </c>
      <c r="C48" s="1365" t="s">
        <v>177</v>
      </c>
      <c r="D48" s="1365" t="s">
        <v>178</v>
      </c>
      <c r="E48" s="2261"/>
      <c r="F48" s="2261"/>
      <c r="G48" s="2261"/>
      <c r="H48" s="2261"/>
      <c r="I48" s="2288"/>
      <c r="J48" s="2258" t="str">
        <f>I47&amp;".1"</f>
        <v>....1.1</v>
      </c>
      <c r="K48" s="1365"/>
      <c r="L48" s="1366" t="s">
        <v>430</v>
      </c>
      <c r="P48" s="2259"/>
      <c r="Q48" s="2259">
        <v>1</v>
      </c>
      <c r="R48" s="359"/>
      <c r="S48" s="1338"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175</v>
      </c>
      <c r="B49" s="1365" t="s">
        <v>176</v>
      </c>
      <c r="C49" s="1365" t="s">
        <v>177</v>
      </c>
      <c r="D49" s="1365" t="s">
        <v>178</v>
      </c>
      <c r="E49" s="2261"/>
      <c r="F49" s="2261"/>
      <c r="G49" s="2261"/>
      <c r="H49" s="2261"/>
      <c r="I49" s="2288"/>
      <c r="J49" s="2288"/>
      <c r="K49" s="2258" t="str">
        <f>J48&amp;".1"</f>
        <v>....1.1.1</v>
      </c>
      <c r="L49" s="1366" t="s">
        <v>433</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434</v>
      </c>
      <c r="AN49" s="513">
        <f>STRCHECKDATE(V50:AL50)</f>
      </c>
      <c r="AO49" s="502"/>
      <c r="AP49" s="502" t="str">
        <f>IF(T49="","",T49)</f>
        <v/>
      </c>
      <c r="AQ49" s="502"/>
      <c r="AR49" s="502"/>
      <c r="AS49" s="1157">
        <v>21</v>
      </c>
    </row>
    <row customHeight="1" ht="1.05">
      <c r="A50" s="1365" t="s">
        <v>175</v>
      </c>
      <c r="B50" s="1365" t="s">
        <v>176</v>
      </c>
      <c r="C50" s="1365" t="s">
        <v>177</v>
      </c>
      <c r="D50" s="1365" t="s">
        <v>178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175</v>
      </c>
      <c r="B51" s="1365" t="s">
        <v>176</v>
      </c>
      <c r="C51" s="1365" t="s">
        <v>177</v>
      </c>
      <c r="D51" s="1365" t="s">
        <v>178</v>
      </c>
      <c r="E51" s="2261"/>
      <c r="F51" s="2261"/>
      <c r="G51" s="2261"/>
      <c r="H51" s="2261"/>
      <c r="I51" s="2288"/>
      <c r="J51" s="2258"/>
      <c r="K51" s="1365"/>
      <c r="L51" s="1366"/>
      <c r="P51" s="2259"/>
      <c r="Q51" s="2259"/>
      <c r="R51" s="358"/>
      <c r="S51" s="1280"/>
      <c r="T51" s="290"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175</v>
      </c>
      <c r="B52" s="1365" t="s">
        <v>176</v>
      </c>
      <c r="C52" s="1365" t="s">
        <v>177</v>
      </c>
      <c r="D52" s="1365" t="s">
        <v>178</v>
      </c>
      <c r="E52" s="2261"/>
      <c r="F52" s="2261"/>
      <c r="G52" s="2261"/>
      <c r="H52" s="2261"/>
      <c r="I52" s="2258"/>
      <c r="J52" s="1365"/>
      <c r="K52" s="1365"/>
      <c r="L52" s="1366"/>
      <c r="P52" s="2259"/>
      <c r="Q52" s="1333"/>
      <c r="R52" s="358"/>
      <c r="S52" s="1280"/>
      <c r="T52" s="289"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175</v>
      </c>
      <c r="B53" s="1365" t="s">
        <v>176</v>
      </c>
      <c r="C53" s="1365" t="s">
        <v>177</v>
      </c>
      <c r="D53" s="1365" t="s">
        <v>178</v>
      </c>
      <c r="E53" s="2261"/>
      <c r="F53" s="2261"/>
      <c r="G53" s="2261"/>
      <c r="H53" s="2260"/>
      <c r="I53" s="1365"/>
      <c r="J53" s="1365"/>
      <c r="K53" s="1365"/>
      <c r="L53" s="1366"/>
      <c r="M53" s="1367"/>
      <c r="N53" s="1367"/>
      <c r="O53" s="539"/>
      <c r="P53" s="362"/>
      <c r="Q53" s="377"/>
      <c r="R53" s="357"/>
      <c r="S53" s="1280"/>
      <c r="T53" s="367" t="s">
        <v>437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175</v>
      </c>
      <c r="B54" s="1345" t="s">
        <v>176</v>
      </c>
      <c r="C54" s="1345" t="s">
        <v>177</v>
      </c>
      <c r="D54" s="1316"/>
      <c r="E54" s="2261"/>
      <c r="F54" s="2261"/>
      <c r="G54" s="2260"/>
      <c r="H54" s="1316"/>
      <c r="I54" s="1316"/>
      <c r="J54" s="1316"/>
      <c r="K54" s="1316"/>
      <c r="L54" s="1341"/>
      <c r="M54" s="1317"/>
      <c r="N54" s="131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175</v>
      </c>
      <c r="B55" s="1345" t="s">
        <v>176</v>
      </c>
      <c r="C55" s="1316"/>
      <c r="D55" s="1316"/>
      <c r="E55" s="2261"/>
      <c r="F55" s="2260"/>
      <c r="G55" s="1316"/>
      <c r="H55" s="1316"/>
      <c r="I55" s="1316"/>
      <c r="J55" s="1316"/>
      <c r="K55" s="1316"/>
      <c r="L55" s="1341"/>
      <c r="M55" s="1323"/>
      <c r="N55" s="132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175</v>
      </c>
      <c r="B56" s="1345"/>
      <c r="C56" s="1345"/>
      <c r="D56" s="1345"/>
      <c r="E56" s="2260"/>
      <c r="F56" s="1345"/>
      <c r="G56" s="1345"/>
      <c r="H56" s="1345"/>
      <c r="I56" s="1345"/>
      <c r="J56" s="1345"/>
      <c r="K56" s="1345"/>
      <c r="L56" s="1348"/>
      <c r="M56" s="1323"/>
      <c r="N56" s="1323"/>
      <c r="O56" s="520"/>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86</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E9B166-194D-DB8A-5077-5FFDF748691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427</v>
      </c>
      <c r="M6" s="1637"/>
      <c r="P6" s="2259">
        <v>1</v>
      </c>
      <c r="Q6" s="1956"/>
      <c r="R6" s="358"/>
      <c r="S6" s="1960">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430</v>
      </c>
      <c r="M7" s="1637"/>
      <c r="N7" s="1633"/>
      <c r="P7" s="2259"/>
      <c r="Q7" s="2259">
        <v>1</v>
      </c>
      <c r="R7" s="359"/>
      <c r="S7" s="1960">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433</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434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435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436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437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439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440</v>
      </c>
      <c r="P22" s="1364"/>
      <c r="Q22" s="1373"/>
      <c r="R22" s="1373"/>
      <c r="S22" s="731"/>
      <c r="T22" s="1368" t="s">
        <v>441</v>
      </c>
      <c r="AA22" s="597" t="s">
        <v>442</v>
      </c>
      <c r="AC22" s="597" t="s">
        <v>443</v>
      </c>
      <c r="AD22" s="1368" t="s">
        <v>441</v>
      </c>
      <c r="AI22" s="597" t="s">
        <v>444</v>
      </c>
      <c r="AK22" s="597" t="s">
        <v>443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1637"/>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445</v>
      </c>
      <c r="T30" s="2252"/>
      <c r="U30" s="1374"/>
      <c r="V30" s="2266" t="str">
        <f>IF(TITLE_DATE_PR_CHANGE="",IF(TITLE_DATE_PR="","",TITLE_DATE_PR),TITLE_DATE_PR_CHANGE)</f>
        <v>45833.40628472222</v>
      </c>
      <c r="W30" s="2266"/>
      <c r="X30" s="2266"/>
      <c r="Y30" s="2266"/>
      <c r="Z30" s="2266"/>
      <c r="AA30" s="2266"/>
      <c r="AB30" s="2266"/>
      <c r="AC30" s="1637"/>
      <c r="AD30" s="2266" t="str">
        <f>IF(TITLE_DATE_PR_CHANGE="",IF(TITLE_DATE_PR="","",TITLE_DATE_PR),TITLE_DATE_PR_CHANGE)</f>
        <v>45833.40628472222</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446</v>
      </c>
      <c r="T31" s="2252"/>
      <c r="U31" s="1374"/>
      <c r="V31" s="2253" t="str">
        <f>IF(TITLE_NUMBER_PR_CHANGE="",IF(TITLE_NUMBER_PR="","",TITLE_NUMBER_PR),TITLE_NUMBER_PR_CHANGE)</f>
        <v>82</v>
      </c>
      <c r="W31" s="2253"/>
      <c r="X31" s="2253"/>
      <c r="Y31" s="2253"/>
      <c r="Z31" s="2253"/>
      <c r="AA31" s="2253"/>
      <c r="AB31" s="2253"/>
      <c r="AC31" s="1637"/>
      <c r="AD31" s="2253" t="str">
        <f>IF(TITLE_NUMBER_PR_CHANGE="",IF(TITLE_NUMBER_PR="","",TITLE_NUMBER_PR),TITLE_NUMBER_PR_CHANGE)</f>
        <v>82</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1637"/>
      <c r="AD32" s="2253" t="str">
        <f>IF(TITLE_IST_PUB_CHANGE="",IF(TITLE_IST_PUB="","",TITLE_IST_PUB),TITLE_IST_PUB_CHANGE)</f>
        <v>http://publication.pravo.gov.ru/document/1301202506250004</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447</v>
      </c>
      <c r="T34" s="2252"/>
      <c r="U34" s="1374"/>
      <c r="V34" s="2266" t="str">
        <f>IF(TITLE_DATE_PR_CHANGE="",IF(TITLE_DATE_PR="","",TITLE_DATE_PR),TITLE_DATE_PR_CHANGE)</f>
        <v>45833.40628472222</v>
      </c>
      <c r="W34" s="2266"/>
      <c r="X34" s="2266"/>
      <c r="Y34" s="2266"/>
      <c r="Z34" s="2266"/>
      <c r="AA34" s="2266"/>
      <c r="AB34" s="2266"/>
      <c r="AC34" s="1637"/>
      <c r="AD34" s="2266" t="str">
        <f>IF(TITLE_DATE_PR_CHANGE="",IF(TITLE_DATE_PR="","",TITLE_DATE_PR),TITLE_DATE_PR_CHANGE)</f>
        <v>45833.40628472222</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448</v>
      </c>
      <c r="T35" s="2252"/>
      <c r="U35" s="1374"/>
      <c r="V35" s="2253" t="str">
        <f>IF(TITLE_NUMBER_PR_CHANGE="",IF(TITLE_NUMBER_PR="","",TITLE_NUMBER_PR),TITLE_NUMBER_PR_CHANGE)</f>
        <v>82</v>
      </c>
      <c r="W35" s="2253"/>
      <c r="X35" s="2253"/>
      <c r="Y35" s="2253"/>
      <c r="Z35" s="2253"/>
      <c r="AA35" s="2253"/>
      <c r="AB35" s="2253"/>
      <c r="AC35" s="1637"/>
      <c r="AD35" s="2253" t="str">
        <f>IF(TITLE_NUMBER_PR_CHANGE="",IF(TITLE_NUMBER_PR="","",TITLE_NUMBER_PR),TITLE_NUMBER_PR_CHANGE)</f>
        <v>82</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449</v>
      </c>
      <c r="AD36" s="1637"/>
      <c r="AE36" s="1637"/>
      <c r="AF36" s="1637"/>
      <c r="AG36" s="1637"/>
      <c r="AH36" s="1637"/>
      <c r="AI36" s="1637"/>
      <c r="AJ36" s="1637"/>
      <c r="AK36" s="1644" t="s">
        <v>449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633">
        <v>14</v>
      </c>
    </row>
    <row customHeight="1" ht="14.699999999999998">
      <c r="Q39" s="378"/>
      <c r="R39" s="378"/>
      <c r="S39" s="2275" t="s">
        <v>92</v>
      </c>
      <c r="T39" s="2211" t="s">
        <v>450</v>
      </c>
      <c r="U39" s="339"/>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633">
        <v>14</v>
      </c>
    </row>
    <row customHeight="1" ht="35.699999999999996">
      <c r="Q40" s="378"/>
      <c r="R40" s="378"/>
      <c r="S40" s="2275"/>
      <c r="T40" s="2211"/>
      <c r="U40" s="1033"/>
      <c r="V40" s="2262" t="s">
        <v>455</v>
      </c>
      <c r="W40" s="2285" t="s">
        <v>456</v>
      </c>
      <c r="X40" s="2264" t="s">
        <v>457</v>
      </c>
      <c r="Y40" s="2265"/>
      <c r="Z40" s="2264" t="s">
        <v>470</v>
      </c>
      <c r="AA40" s="2271"/>
      <c r="AB40" s="2265"/>
      <c r="AC40" s="2280"/>
      <c r="AD40" s="2262" t="s">
        <v>455</v>
      </c>
      <c r="AE40" s="2285" t="s">
        <v>456</v>
      </c>
      <c r="AF40" s="2264" t="s">
        <v>457</v>
      </c>
      <c r="AG40" s="2265"/>
      <c r="AH40" s="2264" t="s">
        <v>458</v>
      </c>
      <c r="AI40" s="2271"/>
      <c r="AJ40" s="2265"/>
      <c r="AK40" s="2280"/>
      <c r="AL40" s="2283"/>
      <c r="AM40" s="2129"/>
      <c r="AS40" s="1633">
        <v>34</v>
      </c>
    </row>
    <row customHeight="1" ht="35.699999999999996">
      <c r="A41" s="1268"/>
      <c r="B41" s="1268" t="s">
        <v>149</v>
      </c>
      <c r="C41" s="1268" t="s">
        <v>150</v>
      </c>
      <c r="D41" s="1268" t="s">
        <v>151</v>
      </c>
      <c r="E41" s="1312" t="s">
        <v>459</v>
      </c>
      <c r="F41" s="1312" t="s">
        <v>460</v>
      </c>
      <c r="G41" s="1312" t="s">
        <v>461</v>
      </c>
      <c r="H41" s="1312" t="s">
        <v>462</v>
      </c>
      <c r="I41" s="1312" t="s">
        <v>463</v>
      </c>
      <c r="J41" s="1312" t="s">
        <v>464</v>
      </c>
      <c r="K41" s="1312" t="s">
        <v>465</v>
      </c>
      <c r="L41" s="1312" t="s">
        <v>440</v>
      </c>
      <c r="Q41" s="378"/>
      <c r="R41" s="378"/>
      <c r="S41" s="2275"/>
      <c r="T41" s="2211"/>
      <c r="U41" s="304"/>
      <c r="V41" s="2263"/>
      <c r="W41" s="2286"/>
      <c r="X41" s="1940" t="s">
        <v>466</v>
      </c>
      <c r="Y41" s="1940" t="s">
        <v>467</v>
      </c>
      <c r="Z41" s="1940" t="s">
        <v>468</v>
      </c>
      <c r="AA41" s="2272" t="s">
        <v>469</v>
      </c>
      <c r="AB41" s="2273"/>
      <c r="AC41" s="2281"/>
      <c r="AD41" s="2263"/>
      <c r="AE41" s="2286"/>
      <c r="AF41" s="1940" t="s">
        <v>466</v>
      </c>
      <c r="AG41" s="1940" t="s">
        <v>467</v>
      </c>
      <c r="AH41" s="1940" t="s">
        <v>468</v>
      </c>
      <c r="AI41" s="2272" t="s">
        <v>469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124</v>
      </c>
      <c r="T42" s="1257" t="s">
        <v>107</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224</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224</v>
      </c>
      <c r="B44" s="1269" t="s">
        <v>225</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1626"/>
      <c r="AP44" s="1626" t="str">
        <f>IF(T44="","",T44)</f>
        <v>Территория действия тарифа</v>
      </c>
      <c r="AQ44" s="1626"/>
      <c r="AR44" s="1626"/>
      <c r="AS44" s="1633">
        <v>21</v>
      </c>
    </row>
    <row customHeight="1" ht="24">
      <c r="A45" s="1269" t="s">
        <v>224</v>
      </c>
      <c r="B45" s="1269" t="s">
        <v>225</v>
      </c>
      <c r="C45" s="1269" t="s">
        <v>226</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1626"/>
      <c r="AP45" s="1626" t="str">
        <f>IF(T45="","",T45)</f>
        <v>Наименование системы теплоснабжения </v>
      </c>
      <c r="AQ45" s="1626"/>
      <c r="AR45" s="1626"/>
      <c r="AS45" s="1633">
        <v>23</v>
      </c>
    </row>
    <row customHeight="1" ht="22.049999999999997">
      <c r="A46" s="1269" t="s">
        <v>224</v>
      </c>
      <c r="B46" s="1269" t="s">
        <v>225</v>
      </c>
      <c r="C46" s="1269" t="s">
        <v>226</v>
      </c>
      <c r="D46" s="1269" t="s">
        <v>227</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1626"/>
      <c r="AP46" s="1626" t="str">
        <f>IF(T46="","",T46)</f>
        <v>Источник тепловой энергии  </v>
      </c>
      <c r="AQ46" s="1626"/>
      <c r="AR46" s="1626"/>
      <c r="AS46" s="1633">
        <v>21</v>
      </c>
    </row>
    <row customHeight="1" ht="49.5">
      <c r="A47" s="1269" t="s">
        <v>224</v>
      </c>
      <c r="B47" s="1269" t="s">
        <v>225</v>
      </c>
      <c r="C47" s="1269" t="s">
        <v>226</v>
      </c>
      <c r="D47" s="1269" t="s">
        <v>227</v>
      </c>
      <c r="E47" s="2292"/>
      <c r="F47" s="2292"/>
      <c r="G47" s="2292"/>
      <c r="H47" s="2292"/>
      <c r="I47" s="2129" t="str">
        <f>S46&amp;".1"</f>
        <v>....1</v>
      </c>
      <c r="J47" s="1269"/>
      <c r="K47" s="1269"/>
      <c r="L47" s="1312" t="s">
        <v>427</v>
      </c>
      <c r="P47" s="2259">
        <v>1</v>
      </c>
      <c r="Q47" s="1956"/>
      <c r="R47" s="358"/>
      <c r="S47" s="1960"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224</v>
      </c>
      <c r="B48" s="1269" t="s">
        <v>225</v>
      </c>
      <c r="C48" s="1269" t="s">
        <v>226</v>
      </c>
      <c r="D48" s="1269" t="s">
        <v>227</v>
      </c>
      <c r="E48" s="2292"/>
      <c r="F48" s="2292"/>
      <c r="G48" s="2292"/>
      <c r="H48" s="2292"/>
      <c r="I48" s="2103"/>
      <c r="J48" s="2129" t="str">
        <f>I47&amp;".1"</f>
        <v>....1.1</v>
      </c>
      <c r="K48" s="1269"/>
      <c r="L48" s="1312" t="s">
        <v>430</v>
      </c>
      <c r="P48" s="2259"/>
      <c r="Q48" s="2259">
        <v>1</v>
      </c>
      <c r="R48" s="359"/>
      <c r="S48" s="1960"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1626"/>
      <c r="AP48" s="1626" t="str">
        <f>IF(T48="","",T48)</f>
        <v>Группа потребителей</v>
      </c>
      <c r="AQ48" s="1626"/>
      <c r="AR48" s="1626"/>
      <c r="AS48" s="1633">
        <v>21</v>
      </c>
    </row>
    <row customHeight="1" ht="22.049999999999997">
      <c r="A49" s="1269" t="s">
        <v>224</v>
      </c>
      <c r="B49" s="1269" t="s">
        <v>225</v>
      </c>
      <c r="C49" s="1269" t="s">
        <v>226</v>
      </c>
      <c r="D49" s="1269" t="s">
        <v>227</v>
      </c>
      <c r="E49" s="2292"/>
      <c r="F49" s="2292"/>
      <c r="G49" s="2292"/>
      <c r="H49" s="2292"/>
      <c r="I49" s="2103"/>
      <c r="J49" s="2103"/>
      <c r="K49" s="2129" t="str">
        <f>J48&amp;".1"</f>
        <v>....1.1.1</v>
      </c>
      <c r="L49" s="1312" t="s">
        <v>433</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434</v>
      </c>
      <c r="AN49" s="1638">
        <f>STRCHECKDATE(V50:AL50)</f>
      </c>
      <c r="AO49" s="1626"/>
      <c r="AP49" s="1626" t="str">
        <f>IF(T49="","",T49)</f>
        <v/>
      </c>
      <c r="AQ49" s="1626"/>
      <c r="AR49" s="1626"/>
      <c r="AS49" s="1633">
        <v>21</v>
      </c>
    </row>
    <row customHeight="1" ht="1.05">
      <c r="A50" s="1269" t="s">
        <v>224</v>
      </c>
      <c r="B50" s="1269" t="s">
        <v>225</v>
      </c>
      <c r="C50" s="1269" t="s">
        <v>226</v>
      </c>
      <c r="D50" s="1269" t="s">
        <v>227</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224</v>
      </c>
      <c r="B51" s="1269" t="s">
        <v>225</v>
      </c>
      <c r="C51" s="1269" t="s">
        <v>226</v>
      </c>
      <c r="D51" s="1269" t="s">
        <v>227</v>
      </c>
      <c r="E51" s="2292"/>
      <c r="F51" s="2292"/>
      <c r="G51" s="2292"/>
      <c r="H51" s="2292"/>
      <c r="I51" s="2103"/>
      <c r="J51" s="2129"/>
      <c r="K51" s="1269"/>
      <c r="L51" s="1312"/>
      <c r="P51" s="2259"/>
      <c r="Q51" s="2259"/>
      <c r="R51" s="358"/>
      <c r="S51" s="1280"/>
      <c r="T51" s="290" t="s">
        <v>435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224</v>
      </c>
      <c r="B52" s="1269" t="s">
        <v>225</v>
      </c>
      <c r="C52" s="1269" t="s">
        <v>226</v>
      </c>
      <c r="D52" s="1269" t="s">
        <v>227</v>
      </c>
      <c r="E52" s="2292"/>
      <c r="F52" s="2292"/>
      <c r="G52" s="2292"/>
      <c r="H52" s="2292"/>
      <c r="I52" s="2129"/>
      <c r="J52" s="1269"/>
      <c r="K52" s="1269"/>
      <c r="L52" s="1312"/>
      <c r="P52" s="2259"/>
      <c r="Q52" s="1956"/>
      <c r="R52" s="358"/>
      <c r="S52" s="1280"/>
      <c r="T52" s="289" t="s">
        <v>436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224</v>
      </c>
      <c r="B53" s="1269" t="s">
        <v>225</v>
      </c>
      <c r="C53" s="1269" t="s">
        <v>226</v>
      </c>
      <c r="D53" s="1269" t="s">
        <v>227</v>
      </c>
      <c r="E53" s="2292"/>
      <c r="F53" s="2292"/>
      <c r="G53" s="2292"/>
      <c r="H53" s="2291"/>
      <c r="I53" s="1269"/>
      <c r="J53" s="1269"/>
      <c r="K53" s="1269"/>
      <c r="L53" s="1312"/>
      <c r="M53" s="1612"/>
      <c r="N53" s="1612"/>
      <c r="O53" s="1637"/>
      <c r="P53" s="362"/>
      <c r="Q53" s="377"/>
      <c r="R53" s="357"/>
      <c r="S53" s="1280"/>
      <c r="T53" s="367" t="s">
        <v>437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224</v>
      </c>
      <c r="B54" s="1377" t="s">
        <v>225</v>
      </c>
      <c r="C54" s="1377" t="s">
        <v>226</v>
      </c>
      <c r="D54" s="1376"/>
      <c r="E54" s="2292"/>
      <c r="F54" s="2292"/>
      <c r="G54" s="2291"/>
      <c r="H54" s="1376"/>
      <c r="I54" s="1376"/>
      <c r="J54" s="1376"/>
      <c r="K54" s="1376"/>
      <c r="L54" s="1379"/>
      <c r="M54" s="1380"/>
      <c r="N54" s="1380"/>
      <c r="O54" s="353"/>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224</v>
      </c>
      <c r="B55" s="1377" t="s">
        <v>225</v>
      </c>
      <c r="C55" s="1376"/>
      <c r="D55" s="1376"/>
      <c r="E55" s="2292"/>
      <c r="F55" s="2291"/>
      <c r="G55" s="1376"/>
      <c r="H55" s="1376"/>
      <c r="I55" s="1376"/>
      <c r="J55" s="1376"/>
      <c r="K55" s="1376"/>
      <c r="L55" s="1379"/>
      <c r="M55" s="1381"/>
      <c r="N55" s="1381"/>
      <c r="O55" s="35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224</v>
      </c>
      <c r="B56" s="1377"/>
      <c r="C56" s="1377"/>
      <c r="D56" s="1377"/>
      <c r="E56" s="2291"/>
      <c r="F56" s="1377"/>
      <c r="G56" s="1377"/>
      <c r="H56" s="1377"/>
      <c r="I56" s="1377"/>
      <c r="J56" s="1377"/>
      <c r="K56" s="1377"/>
      <c r="L56" s="1383"/>
      <c r="M56" s="1381"/>
      <c r="N56" s="1381"/>
      <c r="O56" s="353"/>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86</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355B5-D628-D669-1026-3FE0B9C8EC3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427</v>
      </c>
      <c r="M6" s="1637"/>
      <c r="P6" s="2259">
        <v>1</v>
      </c>
      <c r="Q6" s="1956"/>
      <c r="R6" s="358"/>
      <c r="S6" s="1960">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430</v>
      </c>
      <c r="M7" s="1637"/>
      <c r="N7" s="1633"/>
      <c r="P7" s="2259"/>
      <c r="Q7" s="2259">
        <v>1</v>
      </c>
      <c r="R7" s="359"/>
      <c r="S7" s="1960">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433</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434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435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436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437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439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440</v>
      </c>
      <c r="P22" s="1364"/>
      <c r="Q22" s="1373"/>
      <c r="R22" s="1373"/>
      <c r="S22" s="731"/>
      <c r="T22" s="1368" t="s">
        <v>441</v>
      </c>
      <c r="AA22" s="597" t="s">
        <v>442</v>
      </c>
      <c r="AC22" s="597" t="s">
        <v>443</v>
      </c>
      <c r="AD22" s="1368" t="s">
        <v>441</v>
      </c>
      <c r="AI22" s="597" t="s">
        <v>444</v>
      </c>
      <c r="AK22" s="597" t="s">
        <v>443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1637"/>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445</v>
      </c>
      <c r="T30" s="2252"/>
      <c r="U30" s="1374"/>
      <c r="V30" s="2266" t="str">
        <f>IF(TITLE_DATE_PR_CHANGE="",IF(TITLE_DATE_PR="","",TITLE_DATE_PR),TITLE_DATE_PR_CHANGE)</f>
        <v>45833.40628472222</v>
      </c>
      <c r="W30" s="2266"/>
      <c r="X30" s="2266"/>
      <c r="Y30" s="2266"/>
      <c r="Z30" s="2266"/>
      <c r="AA30" s="2266"/>
      <c r="AB30" s="2266"/>
      <c r="AC30" s="1637"/>
      <c r="AD30" s="2266" t="str">
        <f>IF(TITLE_DATE_PR_CHANGE="",IF(TITLE_DATE_PR="","",TITLE_DATE_PR),TITLE_DATE_PR_CHANGE)</f>
        <v>45833.40628472222</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446</v>
      </c>
      <c r="T31" s="2252"/>
      <c r="U31" s="1374"/>
      <c r="V31" s="2253" t="str">
        <f>IF(TITLE_NUMBER_PR_CHANGE="",IF(TITLE_NUMBER_PR="","",TITLE_NUMBER_PR),TITLE_NUMBER_PR_CHANGE)</f>
        <v>82</v>
      </c>
      <c r="W31" s="2253"/>
      <c r="X31" s="2253"/>
      <c r="Y31" s="2253"/>
      <c r="Z31" s="2253"/>
      <c r="AA31" s="2253"/>
      <c r="AB31" s="2253"/>
      <c r="AC31" s="1637"/>
      <c r="AD31" s="2253" t="str">
        <f>IF(TITLE_NUMBER_PR_CHANGE="",IF(TITLE_NUMBER_PR="","",TITLE_NUMBER_PR),TITLE_NUMBER_PR_CHANGE)</f>
        <v>82</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1637"/>
      <c r="AD32" s="2253" t="str">
        <f>IF(TITLE_IST_PUB_CHANGE="",IF(TITLE_IST_PUB="","",TITLE_IST_PUB),TITLE_IST_PUB_CHANGE)</f>
        <v>http://publication.pravo.gov.ru/document/1301202506250004</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447</v>
      </c>
      <c r="T34" s="2252"/>
      <c r="U34" s="1374"/>
      <c r="V34" s="2266" t="str">
        <f>IF(TITLE_DATE_PR_CHANGE="",IF(TITLE_DATE_PR="","",TITLE_DATE_PR),TITLE_DATE_PR_CHANGE)</f>
        <v>45833.40628472222</v>
      </c>
      <c r="W34" s="2266"/>
      <c r="X34" s="2266"/>
      <c r="Y34" s="2266"/>
      <c r="Z34" s="2266"/>
      <c r="AA34" s="2266"/>
      <c r="AB34" s="2266"/>
      <c r="AC34" s="1637"/>
      <c r="AD34" s="2266" t="str">
        <f>IF(TITLE_DATE_PR_CHANGE="",IF(TITLE_DATE_PR="","",TITLE_DATE_PR),TITLE_DATE_PR_CHANGE)</f>
        <v>45833.40628472222</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448</v>
      </c>
      <c r="T35" s="2252"/>
      <c r="U35" s="1374"/>
      <c r="V35" s="2253" t="str">
        <f>IF(TITLE_NUMBER_PR_CHANGE="",IF(TITLE_NUMBER_PR="","",TITLE_NUMBER_PR),TITLE_NUMBER_PR_CHANGE)</f>
        <v>82</v>
      </c>
      <c r="W35" s="2253"/>
      <c r="X35" s="2253"/>
      <c r="Y35" s="2253"/>
      <c r="Z35" s="2253"/>
      <c r="AA35" s="2253"/>
      <c r="AB35" s="2253"/>
      <c r="AC35" s="1637"/>
      <c r="AD35" s="2253" t="str">
        <f>IF(TITLE_NUMBER_PR_CHANGE="",IF(TITLE_NUMBER_PR="","",TITLE_NUMBER_PR),TITLE_NUMBER_PR_CHANGE)</f>
        <v>82</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449</v>
      </c>
      <c r="AD36" s="1637"/>
      <c r="AE36" s="1637"/>
      <c r="AF36" s="1637"/>
      <c r="AG36" s="1637"/>
      <c r="AH36" s="1637"/>
      <c r="AI36" s="1637"/>
      <c r="AJ36" s="1637"/>
      <c r="AK36" s="1644" t="s">
        <v>449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633">
        <v>14</v>
      </c>
    </row>
    <row customHeight="1" ht="14.699999999999998">
      <c r="Q39" s="378"/>
      <c r="R39" s="378"/>
      <c r="S39" s="2275" t="s">
        <v>92</v>
      </c>
      <c r="T39" s="2211" t="s">
        <v>450</v>
      </c>
      <c r="U39" s="339"/>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633">
        <v>14</v>
      </c>
    </row>
    <row customHeight="1" ht="35.699999999999996">
      <c r="Q40" s="378"/>
      <c r="R40" s="378"/>
      <c r="S40" s="2275"/>
      <c r="T40" s="2211"/>
      <c r="U40" s="1033"/>
      <c r="V40" s="2262" t="s">
        <v>455</v>
      </c>
      <c r="W40" s="2285" t="s">
        <v>456</v>
      </c>
      <c r="X40" s="2264" t="s">
        <v>457</v>
      </c>
      <c r="Y40" s="2265"/>
      <c r="Z40" s="2264" t="s">
        <v>470</v>
      </c>
      <c r="AA40" s="2271"/>
      <c r="AB40" s="2265"/>
      <c r="AC40" s="2280"/>
      <c r="AD40" s="2262" t="s">
        <v>455</v>
      </c>
      <c r="AE40" s="2285" t="s">
        <v>456</v>
      </c>
      <c r="AF40" s="2264" t="s">
        <v>457</v>
      </c>
      <c r="AG40" s="2265"/>
      <c r="AH40" s="2264" t="s">
        <v>458</v>
      </c>
      <c r="AI40" s="2271"/>
      <c r="AJ40" s="2265"/>
      <c r="AK40" s="2280"/>
      <c r="AL40" s="2283"/>
      <c r="AM40" s="2129"/>
      <c r="AS40" s="1633">
        <v>34</v>
      </c>
    </row>
    <row customHeight="1" ht="35.699999999999996">
      <c r="A41" s="1268"/>
      <c r="B41" s="1268" t="s">
        <v>149</v>
      </c>
      <c r="C41" s="1268" t="s">
        <v>150</v>
      </c>
      <c r="D41" s="1268" t="s">
        <v>151</v>
      </c>
      <c r="E41" s="1312" t="s">
        <v>459</v>
      </c>
      <c r="F41" s="1312" t="s">
        <v>460</v>
      </c>
      <c r="G41" s="1312" t="s">
        <v>461</v>
      </c>
      <c r="H41" s="1312" t="s">
        <v>462</v>
      </c>
      <c r="I41" s="1312" t="s">
        <v>463</v>
      </c>
      <c r="J41" s="1312" t="s">
        <v>464</v>
      </c>
      <c r="K41" s="1312" t="s">
        <v>465</v>
      </c>
      <c r="L41" s="1312" t="s">
        <v>440</v>
      </c>
      <c r="Q41" s="378"/>
      <c r="R41" s="378"/>
      <c r="S41" s="2275"/>
      <c r="T41" s="2211"/>
      <c r="U41" s="304"/>
      <c r="V41" s="2263"/>
      <c r="W41" s="2286"/>
      <c r="X41" s="1940" t="s">
        <v>466</v>
      </c>
      <c r="Y41" s="1940" t="s">
        <v>467</v>
      </c>
      <c r="Z41" s="1940" t="s">
        <v>468</v>
      </c>
      <c r="AA41" s="2272" t="s">
        <v>469</v>
      </c>
      <c r="AB41" s="2273"/>
      <c r="AC41" s="2281"/>
      <c r="AD41" s="2263"/>
      <c r="AE41" s="2286"/>
      <c r="AF41" s="1940" t="s">
        <v>466</v>
      </c>
      <c r="AG41" s="1940" t="s">
        <v>467</v>
      </c>
      <c r="AH41" s="1940" t="s">
        <v>468</v>
      </c>
      <c r="AI41" s="2272" t="s">
        <v>469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124</v>
      </c>
      <c r="T42" s="1257" t="s">
        <v>107</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224</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224</v>
      </c>
      <c r="B44" s="1269" t="s">
        <v>225</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1626"/>
      <c r="AP44" s="1626" t="str">
        <f>IF(T44="","",T44)</f>
        <v>Территория действия тарифа</v>
      </c>
      <c r="AQ44" s="1626"/>
      <c r="AR44" s="1626"/>
      <c r="AS44" s="1633">
        <v>21</v>
      </c>
    </row>
    <row customHeight="1" ht="24">
      <c r="A45" s="1269" t="s">
        <v>224</v>
      </c>
      <c r="B45" s="1269" t="s">
        <v>225</v>
      </c>
      <c r="C45" s="1269" t="s">
        <v>226</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1626"/>
      <c r="AP45" s="1626" t="str">
        <f>IF(T45="","",T45)</f>
        <v>Наименование системы теплоснабжения </v>
      </c>
      <c r="AQ45" s="1626"/>
      <c r="AR45" s="1626"/>
      <c r="AS45" s="1633">
        <v>23</v>
      </c>
    </row>
    <row customHeight="1" ht="22.049999999999997">
      <c r="A46" s="1269" t="s">
        <v>224</v>
      </c>
      <c r="B46" s="1269" t="s">
        <v>225</v>
      </c>
      <c r="C46" s="1269" t="s">
        <v>226</v>
      </c>
      <c r="D46" s="1269" t="s">
        <v>227</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1626"/>
      <c r="AP46" s="1626" t="str">
        <f>IF(T46="","",T46)</f>
        <v>Источник тепловой энергии  </v>
      </c>
      <c r="AQ46" s="1626"/>
      <c r="AR46" s="1626"/>
      <c r="AS46" s="1633">
        <v>21</v>
      </c>
    </row>
    <row customHeight="1" ht="49.5">
      <c r="A47" s="1269" t="s">
        <v>224</v>
      </c>
      <c r="B47" s="1269" t="s">
        <v>225</v>
      </c>
      <c r="C47" s="1269" t="s">
        <v>226</v>
      </c>
      <c r="D47" s="1269" t="s">
        <v>227</v>
      </c>
      <c r="E47" s="2292"/>
      <c r="F47" s="2292"/>
      <c r="G47" s="2292"/>
      <c r="H47" s="2292"/>
      <c r="I47" s="2129" t="str">
        <f>S46&amp;".1"</f>
        <v>....1</v>
      </c>
      <c r="J47" s="1269"/>
      <c r="K47" s="1269"/>
      <c r="L47" s="1312" t="s">
        <v>427</v>
      </c>
      <c r="P47" s="2259">
        <v>1</v>
      </c>
      <c r="Q47" s="1956"/>
      <c r="R47" s="358"/>
      <c r="S47" s="1960"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224</v>
      </c>
      <c r="B48" s="1269" t="s">
        <v>225</v>
      </c>
      <c r="C48" s="1269" t="s">
        <v>226</v>
      </c>
      <c r="D48" s="1269" t="s">
        <v>227</v>
      </c>
      <c r="E48" s="2292"/>
      <c r="F48" s="2292"/>
      <c r="G48" s="2292"/>
      <c r="H48" s="2292"/>
      <c r="I48" s="2103"/>
      <c r="J48" s="2129" t="str">
        <f>I47&amp;".1"</f>
        <v>....1.1</v>
      </c>
      <c r="K48" s="1269"/>
      <c r="L48" s="1312" t="s">
        <v>430</v>
      </c>
      <c r="P48" s="2259"/>
      <c r="Q48" s="2259">
        <v>1</v>
      </c>
      <c r="R48" s="359"/>
      <c r="S48" s="1960"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1626"/>
      <c r="AP48" s="1626" t="str">
        <f>IF(T48="","",T48)</f>
        <v>Группа потребителей</v>
      </c>
      <c r="AQ48" s="1626"/>
      <c r="AR48" s="1626"/>
      <c r="AS48" s="1633">
        <v>21</v>
      </c>
    </row>
    <row customHeight="1" ht="22.049999999999997">
      <c r="A49" s="1269" t="s">
        <v>224</v>
      </c>
      <c r="B49" s="1269" t="s">
        <v>225</v>
      </c>
      <c r="C49" s="1269" t="s">
        <v>226</v>
      </c>
      <c r="D49" s="1269" t="s">
        <v>227</v>
      </c>
      <c r="E49" s="2292"/>
      <c r="F49" s="2292"/>
      <c r="G49" s="2292"/>
      <c r="H49" s="2292"/>
      <c r="I49" s="2103"/>
      <c r="J49" s="2103"/>
      <c r="K49" s="2129" t="str">
        <f>J48&amp;".1"</f>
        <v>....1.1.1</v>
      </c>
      <c r="L49" s="1312" t="s">
        <v>433</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434</v>
      </c>
      <c r="AN49" s="1638">
        <f>STRCHECKDATE(V50:AL50)</f>
      </c>
      <c r="AO49" s="1626"/>
      <c r="AP49" s="1626" t="str">
        <f>IF(T49="","",T49)</f>
        <v/>
      </c>
      <c r="AQ49" s="1626"/>
      <c r="AR49" s="1626"/>
      <c r="AS49" s="1633">
        <v>21</v>
      </c>
    </row>
    <row customHeight="1" ht="1.05">
      <c r="A50" s="1269" t="s">
        <v>224</v>
      </c>
      <c r="B50" s="1269" t="s">
        <v>225</v>
      </c>
      <c r="C50" s="1269" t="s">
        <v>226</v>
      </c>
      <c r="D50" s="1269" t="s">
        <v>227</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224</v>
      </c>
      <c r="B51" s="1269" t="s">
        <v>225</v>
      </c>
      <c r="C51" s="1269" t="s">
        <v>226</v>
      </c>
      <c r="D51" s="1269" t="s">
        <v>227</v>
      </c>
      <c r="E51" s="2292"/>
      <c r="F51" s="2292"/>
      <c r="G51" s="2292"/>
      <c r="H51" s="2292"/>
      <c r="I51" s="2103"/>
      <c r="J51" s="2129"/>
      <c r="K51" s="1269"/>
      <c r="L51" s="1312"/>
      <c r="P51" s="2259"/>
      <c r="Q51" s="2259"/>
      <c r="R51" s="358"/>
      <c r="S51" s="1280"/>
      <c r="T51" s="290" t="s">
        <v>435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224</v>
      </c>
      <c r="B52" s="1269" t="s">
        <v>225</v>
      </c>
      <c r="C52" s="1269" t="s">
        <v>226</v>
      </c>
      <c r="D52" s="1269" t="s">
        <v>227</v>
      </c>
      <c r="E52" s="2292"/>
      <c r="F52" s="2292"/>
      <c r="G52" s="2292"/>
      <c r="H52" s="2292"/>
      <c r="I52" s="2129"/>
      <c r="J52" s="1269"/>
      <c r="K52" s="1269"/>
      <c r="L52" s="1312"/>
      <c r="P52" s="2259"/>
      <c r="Q52" s="1956"/>
      <c r="R52" s="358"/>
      <c r="S52" s="1280"/>
      <c r="T52" s="289" t="s">
        <v>436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224</v>
      </c>
      <c r="B53" s="1269" t="s">
        <v>225</v>
      </c>
      <c r="C53" s="1269" t="s">
        <v>226</v>
      </c>
      <c r="D53" s="1269" t="s">
        <v>227</v>
      </c>
      <c r="E53" s="2292"/>
      <c r="F53" s="2292"/>
      <c r="G53" s="2292"/>
      <c r="H53" s="2291"/>
      <c r="I53" s="1269"/>
      <c r="J53" s="1269"/>
      <c r="K53" s="1269"/>
      <c r="L53" s="1312"/>
      <c r="M53" s="1612"/>
      <c r="N53" s="1612"/>
      <c r="O53" s="1637"/>
      <c r="P53" s="362"/>
      <c r="Q53" s="377"/>
      <c r="R53" s="357"/>
      <c r="S53" s="1280"/>
      <c r="T53" s="367" t="s">
        <v>437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224</v>
      </c>
      <c r="B54" s="1269" t="s">
        <v>225</v>
      </c>
      <c r="C54" s="1269" t="s">
        <v>226</v>
      </c>
      <c r="D54" s="1976"/>
      <c r="E54" s="2292"/>
      <c r="F54" s="2292"/>
      <c r="G54" s="2291"/>
      <c r="H54" s="1976"/>
      <c r="I54" s="1976"/>
      <c r="J54" s="1976"/>
      <c r="K54" s="1976"/>
      <c r="L54" s="1382"/>
      <c r="M54" s="1612"/>
      <c r="N54" s="1612"/>
      <c r="O54" s="163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224</v>
      </c>
      <c r="B55" s="1269" t="s">
        <v>225</v>
      </c>
      <c r="C55" s="1976"/>
      <c r="D55" s="1976"/>
      <c r="E55" s="2292"/>
      <c r="F55" s="2291"/>
      <c r="G55" s="1976"/>
      <c r="H55" s="1976"/>
      <c r="I55" s="1976"/>
      <c r="J55" s="1976"/>
      <c r="K55" s="1976"/>
      <c r="L55" s="1382"/>
      <c r="M55" s="1977"/>
      <c r="N55" s="1977"/>
      <c r="O55" s="1637"/>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224</v>
      </c>
      <c r="B56" s="1269"/>
      <c r="C56" s="1269"/>
      <c r="D56" s="1269"/>
      <c r="E56" s="2291"/>
      <c r="F56" s="1269"/>
      <c r="G56" s="1269"/>
      <c r="H56" s="1269"/>
      <c r="I56" s="1269"/>
      <c r="J56" s="1269"/>
      <c r="K56" s="1269"/>
      <c r="L56" s="1312"/>
      <c r="M56" s="1977"/>
      <c r="N56" s="1977"/>
      <c r="O56" s="1637"/>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86</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AE657-C3E9-45BF-A148-20B1BB9F386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427</v>
      </c>
      <c r="M6" s="539"/>
      <c r="P6" s="2259">
        <v>1</v>
      </c>
      <c r="Q6" s="1333"/>
      <c r="R6" s="358"/>
      <c r="S6" s="1338">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437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440</v>
      </c>
      <c r="P22" s="1364"/>
      <c r="Q22" s="1373"/>
      <c r="R22" s="1373"/>
      <c r="S22" s="731"/>
      <c r="T22" s="1162" t="s">
        <v>441</v>
      </c>
      <c r="AA22" s="188" t="s">
        <v>442</v>
      </c>
      <c r="AC22" s="188" t="s">
        <v>443</v>
      </c>
      <c r="AD22" s="1162" t="s">
        <v>441</v>
      </c>
      <c r="AI22" s="188" t="s">
        <v>444</v>
      </c>
      <c r="AK22" s="188" t="s">
        <v>443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328"/>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445</v>
      </c>
      <c r="T30" s="2252"/>
      <c r="U30" s="1374"/>
      <c r="V30" s="2266" t="str">
        <f>IF(TITLE_DATE_PR_CHANGE="",IF(TITLE_DATE_PR="","",TITLE_DATE_PR),TITLE_DATE_PR_CHANGE)</f>
        <v>45833.40628472222</v>
      </c>
      <c r="W30" s="2266"/>
      <c r="X30" s="2266"/>
      <c r="Y30" s="2266"/>
      <c r="Z30" s="2266"/>
      <c r="AA30" s="2266"/>
      <c r="AB30" s="2266"/>
      <c r="AC30" s="328"/>
      <c r="AD30" s="2266" t="str">
        <f>IF(TITLE_DATE_PR_CHANGE="",IF(TITLE_DATE_PR="","",TITLE_DATE_PR),TITLE_DATE_PR_CHANGE)</f>
        <v>45833.40628472222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446</v>
      </c>
      <c r="T31" s="2252"/>
      <c r="U31" s="1374"/>
      <c r="V31" s="2253" t="str">
        <f>IF(TITLE_NUMBER_PR_CHANGE="",IF(TITLE_NUMBER_PR="","",TITLE_NUMBER_PR),TITLE_NUMBER_PR_CHANGE)</f>
        <v>82</v>
      </c>
      <c r="W31" s="2253"/>
      <c r="X31" s="2253"/>
      <c r="Y31" s="2253"/>
      <c r="Z31" s="2253"/>
      <c r="AA31" s="2253"/>
      <c r="AB31" s="2253"/>
      <c r="AC31" s="328"/>
      <c r="AD31" s="2253" t="str">
        <f>IF(TITLE_NUMBER_PR_CHANGE="",IF(TITLE_NUMBER_PR="","",TITLE_NUMBER_PR),TITLE_NUMBER_PR_CHANGE)</f>
        <v>82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328"/>
      <c r="AD32" s="2253" t="str">
        <f>IF(TITLE_IST_PUB_CHANGE="",IF(TITLE_IST_PUB="","",TITLE_IST_PUB),TITLE_IST_PUB_CHANGE)</f>
        <v>http://publication.pravo.gov.ru/document/1301202506250004</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447</v>
      </c>
      <c r="T34" s="2252"/>
      <c r="U34" s="1374"/>
      <c r="V34" s="2266" t="str">
        <f>IF(TITLE_DATE_PR_CHANGE="",IF(TITLE_DATE_PR="","",TITLE_DATE_PR),TITLE_DATE_PR_CHANGE)</f>
        <v>45833.40628472222</v>
      </c>
      <c r="W34" s="2266"/>
      <c r="X34" s="2266"/>
      <c r="Y34" s="2266"/>
      <c r="Z34" s="2266"/>
      <c r="AA34" s="2266"/>
      <c r="AB34" s="2266"/>
      <c r="AC34" s="328"/>
      <c r="AD34" s="2266" t="str">
        <f>IF(TITLE_DATE_PR_CHANGE="",IF(TITLE_DATE_PR="","",TITLE_DATE_PR),TITLE_DATE_PR_CHANGE)</f>
        <v>45833.40628472222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448</v>
      </c>
      <c r="T35" s="2252"/>
      <c r="U35" s="1374"/>
      <c r="V35" s="2253" t="str">
        <f>IF(TITLE_NUMBER_PR_CHANGE="",IF(TITLE_NUMBER_PR="","",TITLE_NUMBER_PR),TITLE_NUMBER_PR_CHANGE)</f>
        <v>82</v>
      </c>
      <c r="W35" s="2253"/>
      <c r="X35" s="2253"/>
      <c r="Y35" s="2253"/>
      <c r="Z35" s="2253"/>
      <c r="AA35" s="2253"/>
      <c r="AB35" s="2253"/>
      <c r="AC35" s="328"/>
      <c r="AD35" s="2253" t="str">
        <f>IF(TITLE_NUMBER_PR_CHANGE="",IF(TITLE_NUMBER_PR="","",TITLE_NUMBER_PR),TITLE_NUMBER_PR_CHANGE)</f>
        <v>82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449</v>
      </c>
      <c r="AD36" s="328"/>
      <c r="AE36" s="328"/>
      <c r="AF36" s="328"/>
      <c r="AG36" s="328"/>
      <c r="AH36" s="328"/>
      <c r="AI36" s="328"/>
      <c r="AJ36" s="328"/>
      <c r="AK36" s="280" t="s">
        <v>449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92</v>
      </c>
      <c r="T39" s="2211" t="s">
        <v>450</v>
      </c>
      <c r="U39" s="303"/>
      <c r="V39" s="2276" t="s">
        <v>451</v>
      </c>
      <c r="W39" s="2277"/>
      <c r="X39" s="2293"/>
      <c r="Y39" s="2293"/>
      <c r="Z39" s="2277"/>
      <c r="AA39" s="2277"/>
      <c r="AB39" s="2278"/>
      <c r="AC39" s="2279" t="s">
        <v>452</v>
      </c>
      <c r="AD39" s="2276" t="s">
        <v>451</v>
      </c>
      <c r="AE39" s="2277"/>
      <c r="AF39" s="2293"/>
      <c r="AG39" s="2293"/>
      <c r="AH39" s="2277"/>
      <c r="AI39" s="2277"/>
      <c r="AJ39" s="2278"/>
      <c r="AK39" s="2279" t="s">
        <v>453</v>
      </c>
      <c r="AL39" s="2282" t="s">
        <v>454</v>
      </c>
      <c r="AM39" s="2129"/>
      <c r="AS39" s="1157">
        <v>14</v>
      </c>
    </row>
    <row customHeight="1" ht="24">
      <c r="Q40" s="378"/>
      <c r="R40" s="378"/>
      <c r="S40" s="2275"/>
      <c r="T40" s="2211"/>
      <c r="U40" s="1033"/>
      <c r="V40" s="2294" t="s">
        <v>455</v>
      </c>
      <c r="W40" s="2296" t="s">
        <v>456</v>
      </c>
      <c r="X40" s="1378" t="s">
        <v>457</v>
      </c>
      <c r="Y40" s="1378"/>
      <c r="Z40" s="2271" t="s">
        <v>458</v>
      </c>
      <c r="AA40" s="2271"/>
      <c r="AB40" s="2265"/>
      <c r="AC40" s="2280"/>
      <c r="AD40" s="2294" t="s">
        <v>455</v>
      </c>
      <c r="AE40" s="2296" t="s">
        <v>456</v>
      </c>
      <c r="AF40" s="1378" t="s">
        <v>457</v>
      </c>
      <c r="AG40" s="1378"/>
      <c r="AH40" s="2271" t="s">
        <v>458</v>
      </c>
      <c r="AI40" s="2271"/>
      <c r="AJ40" s="2265"/>
      <c r="AK40" s="2280"/>
      <c r="AL40" s="2283"/>
      <c r="AM40" s="2129"/>
      <c r="AS40" s="1157">
        <v>23</v>
      </c>
    </row>
    <row s="1268" customFormat="1" customHeight="1" ht="24">
      <c r="A41" s="1372"/>
      <c r="B41" s="1372" t="s">
        <v>149</v>
      </c>
      <c r="C41" s="1372" t="s">
        <v>150</v>
      </c>
      <c r="D41" s="1372" t="s">
        <v>151</v>
      </c>
      <c r="E41" s="1366" t="s">
        <v>459</v>
      </c>
      <c r="F41" s="1366" t="s">
        <v>460</v>
      </c>
      <c r="G41" s="1366" t="s">
        <v>461</v>
      </c>
      <c r="H41" s="1366" t="s">
        <v>462</v>
      </c>
      <c r="I41" s="1366" t="s">
        <v>463</v>
      </c>
      <c r="J41" s="1366" t="s">
        <v>464</v>
      </c>
      <c r="K41" s="1366" t="s">
        <v>465</v>
      </c>
      <c r="L41" s="1366" t="s">
        <v>440</v>
      </c>
      <c r="M41" s="1364"/>
      <c r="N41" s="1364"/>
      <c r="O41" s="1364"/>
      <c r="P41" s="1330"/>
      <c r="Q41" s="378"/>
      <c r="R41" s="378"/>
      <c r="S41" s="2275"/>
      <c r="T41" s="2211"/>
      <c r="U41" s="304"/>
      <c r="V41" s="2295"/>
      <c r="W41" s="2297"/>
      <c r="X41" s="1375" t="s">
        <v>466</v>
      </c>
      <c r="Y41" s="1375" t="s">
        <v>467</v>
      </c>
      <c r="Z41" s="1336" t="s">
        <v>468</v>
      </c>
      <c r="AA41" s="2272" t="s">
        <v>469</v>
      </c>
      <c r="AB41" s="2273"/>
      <c r="AC41" s="2281"/>
      <c r="AD41" s="2295"/>
      <c r="AE41" s="2297"/>
      <c r="AF41" s="1375" t="s">
        <v>466</v>
      </c>
      <c r="AG41" s="1375" t="s">
        <v>467</v>
      </c>
      <c r="AH41" s="1336" t="s">
        <v>468</v>
      </c>
      <c r="AI41" s="2272" t="s">
        <v>469</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107</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206</v>
      </c>
      <c r="B44" s="1365" t="s">
        <v>207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206</v>
      </c>
      <c r="B45" s="1365" t="s">
        <v>207</v>
      </c>
      <c r="C45" s="1365" t="s">
        <v>208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206</v>
      </c>
      <c r="B46" s="1365" t="s">
        <v>207</v>
      </c>
      <c r="C46" s="1365" t="s">
        <v>208</v>
      </c>
      <c r="D46" s="1365" t="s">
        <v>209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customHeight="1" ht="49.5">
      <c r="A47" s="1365" t="s">
        <v>206</v>
      </c>
      <c r="B47" s="1365" t="s">
        <v>207</v>
      </c>
      <c r="C47" s="1365" t="s">
        <v>208</v>
      </c>
      <c r="D47" s="1365" t="s">
        <v>209</v>
      </c>
      <c r="E47" s="2261"/>
      <c r="F47" s="2261"/>
      <c r="G47" s="2261"/>
      <c r="H47" s="2261"/>
      <c r="I47" s="2258" t="str">
        <f>S46&amp;".1"</f>
        <v>....1</v>
      </c>
      <c r="J47" s="1365"/>
      <c r="K47" s="1365"/>
      <c r="L47" s="1366" t="s">
        <v>427</v>
      </c>
      <c r="P47" s="2259">
        <v>1</v>
      </c>
      <c r="Q47" s="1333"/>
      <c r="R47" s="358"/>
      <c r="S47" s="1338"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206</v>
      </c>
      <c r="B48" s="1365" t="s">
        <v>207</v>
      </c>
      <c r="C48" s="1365" t="s">
        <v>208</v>
      </c>
      <c r="D48" s="1365" t="s">
        <v>209</v>
      </c>
      <c r="E48" s="2261"/>
      <c r="F48" s="2261"/>
      <c r="G48" s="2261"/>
      <c r="H48" s="2261"/>
      <c r="I48" s="2288"/>
      <c r="J48" s="2258" t="str">
        <f>I47&amp;".1"</f>
        <v>....1.1</v>
      </c>
      <c r="K48" s="1365"/>
      <c r="L48" s="1366" t="s">
        <v>430</v>
      </c>
      <c r="P48" s="2259"/>
      <c r="Q48" s="2259">
        <v>1</v>
      </c>
      <c r="R48" s="359"/>
      <c r="S48" s="1338"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206</v>
      </c>
      <c r="B49" s="1365" t="s">
        <v>207</v>
      </c>
      <c r="C49" s="1365" t="s">
        <v>208</v>
      </c>
      <c r="D49" s="1365" t="s">
        <v>209</v>
      </c>
      <c r="E49" s="2261"/>
      <c r="F49" s="2261"/>
      <c r="G49" s="2261"/>
      <c r="H49" s="2261"/>
      <c r="I49" s="2288"/>
      <c r="J49" s="2288"/>
      <c r="K49" s="2258" t="str">
        <f>J48&amp;".1"</f>
        <v>....1.1.1</v>
      </c>
      <c r="L49" s="1366" t="s">
        <v>433</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434</v>
      </c>
      <c r="AN49" s="513">
        <f>STRCHECKDATE(V50:AL50)</f>
      </c>
      <c r="AO49" s="502"/>
      <c r="AP49" s="502" t="str">
        <f>IF(T49="","",T49)</f>
        <v/>
      </c>
      <c r="AQ49" s="502"/>
      <c r="AR49" s="502"/>
      <c r="AS49" s="1157">
        <v>21</v>
      </c>
    </row>
    <row customHeight="1" ht="1.05">
      <c r="A50" s="1365" t="s">
        <v>206</v>
      </c>
      <c r="B50" s="1365" t="s">
        <v>207</v>
      </c>
      <c r="C50" s="1365" t="s">
        <v>208</v>
      </c>
      <c r="D50" s="1365" t="s">
        <v>209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206</v>
      </c>
      <c r="B51" s="1365" t="s">
        <v>207</v>
      </c>
      <c r="C51" s="1365" t="s">
        <v>208</v>
      </c>
      <c r="D51" s="1365" t="s">
        <v>209</v>
      </c>
      <c r="E51" s="2261"/>
      <c r="F51" s="2261"/>
      <c r="G51" s="2261"/>
      <c r="H51" s="2261"/>
      <c r="I51" s="2288"/>
      <c r="J51" s="2258"/>
      <c r="K51" s="1365"/>
      <c r="L51" s="1366"/>
      <c r="P51" s="2259"/>
      <c r="Q51" s="2259"/>
      <c r="R51" s="358"/>
      <c r="S51" s="1280"/>
      <c r="T51" s="290"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206</v>
      </c>
      <c r="B52" s="1365" t="s">
        <v>207</v>
      </c>
      <c r="C52" s="1365" t="s">
        <v>208</v>
      </c>
      <c r="D52" s="1365" t="s">
        <v>209</v>
      </c>
      <c r="E52" s="2261"/>
      <c r="F52" s="2261"/>
      <c r="G52" s="2261"/>
      <c r="H52" s="2261"/>
      <c r="I52" s="2258"/>
      <c r="J52" s="1365"/>
      <c r="K52" s="1365"/>
      <c r="L52" s="1366"/>
      <c r="P52" s="2259"/>
      <c r="Q52" s="1333"/>
      <c r="R52" s="358"/>
      <c r="S52" s="1280"/>
      <c r="T52" s="289"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206</v>
      </c>
      <c r="B53" s="1365" t="s">
        <v>207</v>
      </c>
      <c r="C53" s="1365" t="s">
        <v>208</v>
      </c>
      <c r="D53" s="1365" t="s">
        <v>209</v>
      </c>
      <c r="E53" s="2261"/>
      <c r="F53" s="2261"/>
      <c r="G53" s="2261"/>
      <c r="H53" s="2260"/>
      <c r="I53" s="1365"/>
      <c r="J53" s="1365"/>
      <c r="K53" s="1365"/>
      <c r="L53" s="1366"/>
      <c r="M53" s="1367"/>
      <c r="N53" s="1367"/>
      <c r="O53" s="539"/>
      <c r="P53" s="362"/>
      <c r="Q53" s="377"/>
      <c r="R53" s="357"/>
      <c r="S53" s="1280"/>
      <c r="T53" s="367" t="s">
        <v>437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206</v>
      </c>
      <c r="B54" s="1345" t="s">
        <v>207</v>
      </c>
      <c r="C54" s="1345" t="s">
        <v>208</v>
      </c>
      <c r="D54" s="1316"/>
      <c r="E54" s="2261"/>
      <c r="F54" s="2261"/>
      <c r="G54" s="2260"/>
      <c r="H54" s="1316"/>
      <c r="I54" s="1316"/>
      <c r="J54" s="1316"/>
      <c r="K54" s="1316"/>
      <c r="L54" s="1341"/>
      <c r="M54" s="1317"/>
      <c r="N54" s="131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206</v>
      </c>
      <c r="B55" s="1345" t="s">
        <v>207</v>
      </c>
      <c r="C55" s="1316"/>
      <c r="D55" s="1316"/>
      <c r="E55" s="2261"/>
      <c r="F55" s="2260"/>
      <c r="G55" s="1316"/>
      <c r="H55" s="1316"/>
      <c r="I55" s="1316"/>
      <c r="J55" s="1316"/>
      <c r="K55" s="1316"/>
      <c r="L55" s="1341"/>
      <c r="M55" s="1323"/>
      <c r="N55" s="132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206</v>
      </c>
      <c r="B56" s="1345"/>
      <c r="C56" s="1345"/>
      <c r="D56" s="1345"/>
      <c r="E56" s="2260"/>
      <c r="F56" s="1345"/>
      <c r="G56" s="1345"/>
      <c r="H56" s="1345"/>
      <c r="I56" s="1345"/>
      <c r="J56" s="1345"/>
      <c r="K56" s="1345"/>
      <c r="L56" s="1348"/>
      <c r="M56" s="1323"/>
      <c r="N56" s="1323"/>
      <c r="O56" s="520"/>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86</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942B79-F917-4396-F5FD-C3F0C4F9DB0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427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440</v>
      </c>
      <c r="P22" s="1364"/>
      <c r="Q22" s="1373"/>
      <c r="R22" s="1373"/>
      <c r="S22" s="731"/>
      <c r="T22" s="1162" t="s">
        <v>441</v>
      </c>
      <c r="AA22" s="188" t="s">
        <v>442</v>
      </c>
      <c r="AC22" s="188" t="s">
        <v>443</v>
      </c>
      <c r="AD22" s="1162" t="s">
        <v>441</v>
      </c>
      <c r="AI22" s="188" t="s">
        <v>444</v>
      </c>
      <c r="AK22" s="188" t="s">
        <v>443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328"/>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445</v>
      </c>
      <c r="T30" s="2252"/>
      <c r="U30" s="1374"/>
      <c r="V30" s="2266" t="str">
        <f>IF(TITLE_DATE_PR_CHANGE="",IF(TITLE_DATE_PR="","",TITLE_DATE_PR),TITLE_DATE_PR_CHANGE)</f>
        <v>45833.40628472222</v>
      </c>
      <c r="W30" s="2266"/>
      <c r="X30" s="2266"/>
      <c r="Y30" s="2266"/>
      <c r="Z30" s="2266"/>
      <c r="AA30" s="2266"/>
      <c r="AB30" s="2266"/>
      <c r="AC30" s="328"/>
      <c r="AD30" s="2266" t="str">
        <f>IF(TITLE_DATE_PR_CHANGE="",IF(TITLE_DATE_PR="","",TITLE_DATE_PR),TITLE_DATE_PR_CHANGE)</f>
        <v>45833.40628472222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446</v>
      </c>
      <c r="T31" s="2252"/>
      <c r="U31" s="1374"/>
      <c r="V31" s="2253" t="str">
        <f>IF(TITLE_NUMBER_PR_CHANGE="",IF(TITLE_NUMBER_PR="","",TITLE_NUMBER_PR),TITLE_NUMBER_PR_CHANGE)</f>
        <v>82</v>
      </c>
      <c r="W31" s="2253"/>
      <c r="X31" s="2253"/>
      <c r="Y31" s="2253"/>
      <c r="Z31" s="2253"/>
      <c r="AA31" s="2253"/>
      <c r="AB31" s="2253"/>
      <c r="AC31" s="328"/>
      <c r="AD31" s="2253" t="str">
        <f>IF(TITLE_NUMBER_PR_CHANGE="",IF(TITLE_NUMBER_PR="","",TITLE_NUMBER_PR),TITLE_NUMBER_PR_CHANGE)</f>
        <v>82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328"/>
      <c r="AD32" s="2253" t="str">
        <f>IF(TITLE_IST_PUB_CHANGE="",IF(TITLE_IST_PUB="","",TITLE_IST_PUB),TITLE_IST_PUB_CHANGE)</f>
        <v>http://publication.pravo.gov.ru/document/1301202506250004</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447</v>
      </c>
      <c r="T34" s="2252"/>
      <c r="U34" s="1374"/>
      <c r="V34" s="2266" t="str">
        <f>IF(TITLE_DATE_PR_CHANGE="",IF(TITLE_DATE_PR="","",TITLE_DATE_PR),TITLE_DATE_PR_CHANGE)</f>
        <v>45833.40628472222</v>
      </c>
      <c r="W34" s="2266"/>
      <c r="X34" s="2266"/>
      <c r="Y34" s="2266"/>
      <c r="Z34" s="2266"/>
      <c r="AA34" s="2266"/>
      <c r="AB34" s="2266"/>
      <c r="AC34" s="328"/>
      <c r="AD34" s="2266" t="str">
        <f>IF(TITLE_DATE_PR_CHANGE="",IF(TITLE_DATE_PR="","",TITLE_DATE_PR),TITLE_DATE_PR_CHANGE)</f>
        <v>45833.40628472222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448</v>
      </c>
      <c r="T35" s="2252"/>
      <c r="U35" s="1374"/>
      <c r="V35" s="2253" t="str">
        <f>IF(TITLE_NUMBER_PR_CHANGE="",IF(TITLE_NUMBER_PR="","",TITLE_NUMBER_PR),TITLE_NUMBER_PR_CHANGE)</f>
        <v>82</v>
      </c>
      <c r="W35" s="2253"/>
      <c r="X35" s="2253"/>
      <c r="Y35" s="2253"/>
      <c r="Z35" s="2253"/>
      <c r="AA35" s="2253"/>
      <c r="AB35" s="2253"/>
      <c r="AC35" s="328"/>
      <c r="AD35" s="2253" t="str">
        <f>IF(TITLE_NUMBER_PR_CHANGE="",IF(TITLE_NUMBER_PR="","",TITLE_NUMBER_PR),TITLE_NUMBER_PR_CHANGE)</f>
        <v>82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449</v>
      </c>
      <c r="AD36" s="328"/>
      <c r="AE36" s="328"/>
      <c r="AF36" s="328"/>
      <c r="AG36" s="328"/>
      <c r="AH36" s="328"/>
      <c r="AI36" s="328"/>
      <c r="AJ36" s="328"/>
      <c r="AK36" s="280" t="s">
        <v>449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92</v>
      </c>
      <c r="T39" s="2211" t="s">
        <v>450</v>
      </c>
      <c r="U39" s="303"/>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157">
        <v>14</v>
      </c>
    </row>
    <row customHeight="1" ht="35.699999999999996">
      <c r="Q40" s="378"/>
      <c r="R40" s="378"/>
      <c r="S40" s="2275"/>
      <c r="T40" s="2211"/>
      <c r="U40" s="1033"/>
      <c r="V40" s="2262" t="s">
        <v>455</v>
      </c>
      <c r="W40" s="2285"/>
      <c r="X40" s="2264" t="s">
        <v>457</v>
      </c>
      <c r="Y40" s="2265"/>
      <c r="Z40" s="2264" t="s">
        <v>458</v>
      </c>
      <c r="AA40" s="2271"/>
      <c r="AB40" s="2265"/>
      <c r="AC40" s="2280"/>
      <c r="AD40" s="2262" t="s">
        <v>471</v>
      </c>
      <c r="AE40" s="2285"/>
      <c r="AF40" s="2264" t="s">
        <v>457</v>
      </c>
      <c r="AG40" s="2265"/>
      <c r="AH40" s="2264" t="s">
        <v>458</v>
      </c>
      <c r="AI40" s="2271"/>
      <c r="AJ40" s="2265"/>
      <c r="AK40" s="2280"/>
      <c r="AL40" s="2283"/>
      <c r="AM40" s="2129"/>
      <c r="AS40" s="1157">
        <v>34</v>
      </c>
    </row>
    <row customHeight="1" ht="35.699999999999996">
      <c r="A41" s="1372"/>
      <c r="B41" s="1372" t="s">
        <v>149</v>
      </c>
      <c r="C41" s="1372" t="s">
        <v>150</v>
      </c>
      <c r="D41" s="1372" t="s">
        <v>151</v>
      </c>
      <c r="E41" s="1366" t="s">
        <v>459</v>
      </c>
      <c r="F41" s="1366" t="s">
        <v>460</v>
      </c>
      <c r="G41" s="1366" t="s">
        <v>461</v>
      </c>
      <c r="H41" s="1366" t="s">
        <v>462</v>
      </c>
      <c r="I41" s="1366" t="s">
        <v>463</v>
      </c>
      <c r="J41" s="1366" t="s">
        <v>464</v>
      </c>
      <c r="K41" s="1366" t="s">
        <v>465</v>
      </c>
      <c r="L41" s="1366" t="s">
        <v>440</v>
      </c>
      <c r="Q41" s="378"/>
      <c r="R41" s="378"/>
      <c r="S41" s="2275"/>
      <c r="T41" s="2211"/>
      <c r="U41" s="304"/>
      <c r="V41" s="2263"/>
      <c r="W41" s="2286"/>
      <c r="X41" s="1224" t="s">
        <v>466</v>
      </c>
      <c r="Y41" s="1224" t="s">
        <v>467</v>
      </c>
      <c r="Z41" s="1340" t="s">
        <v>468</v>
      </c>
      <c r="AA41" s="2272" t="s">
        <v>469</v>
      </c>
      <c r="AB41" s="2273"/>
      <c r="AC41" s="2281"/>
      <c r="AD41" s="2263"/>
      <c r="AE41" s="2286"/>
      <c r="AF41" s="1224" t="s">
        <v>466</v>
      </c>
      <c r="AG41" s="1224" t="s">
        <v>467</v>
      </c>
      <c r="AH41" s="1340" t="s">
        <v>468</v>
      </c>
      <c r="AI41" s="2272" t="s">
        <v>469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107</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182</v>
      </c>
      <c r="B44" s="1365" t="s">
        <v>183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182</v>
      </c>
      <c r="B45" s="1365" t="s">
        <v>183</v>
      </c>
      <c r="C45" s="1365" t="s">
        <v>184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182</v>
      </c>
      <c r="B46" s="1365" t="s">
        <v>183</v>
      </c>
      <c r="C46" s="1365" t="s">
        <v>184</v>
      </c>
      <c r="D46" s="1365" t="s">
        <v>185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s="1644" customFormat="1" customHeight="1" ht="0">
      <c r="A47" s="1345" t="s">
        <v>182</v>
      </c>
      <c r="B47" s="1345" t="s">
        <v>183</v>
      </c>
      <c r="C47" s="1345" t="s">
        <v>184</v>
      </c>
      <c r="D47" s="1345" t="s">
        <v>185</v>
      </c>
      <c r="E47" s="2261"/>
      <c r="F47" s="2261"/>
      <c r="G47" s="2261"/>
      <c r="H47" s="2261"/>
      <c r="I47" s="2258" t="str">
        <f>S46&amp;".1"</f>
        <v>....1</v>
      </c>
      <c r="J47" s="1345"/>
      <c r="K47" s="1345"/>
      <c r="L47" s="1348" t="s">
        <v>427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182</v>
      </c>
      <c r="B48" s="1365" t="s">
        <v>183</v>
      </c>
      <c r="C48" s="1365" t="s">
        <v>184</v>
      </c>
      <c r="D48" s="1365" t="s">
        <v>185</v>
      </c>
      <c r="E48" s="2261"/>
      <c r="F48" s="2261"/>
      <c r="G48" s="2261"/>
      <c r="H48" s="2261"/>
      <c r="I48" s="2288"/>
      <c r="J48" s="2258" t="str">
        <f>S46&amp;".1"</f>
        <v>....1</v>
      </c>
      <c r="K48" s="1365"/>
      <c r="L48" s="1366" t="s">
        <v>430</v>
      </c>
      <c r="P48" s="2259"/>
      <c r="Q48" s="2259">
        <v>1</v>
      </c>
      <c r="R48" s="359"/>
      <c r="S48" s="1338" t="str">
        <f>$J48</f>
        <v>....1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182</v>
      </c>
      <c r="B49" s="1365" t="s">
        <v>183</v>
      </c>
      <c r="C49" s="1365" t="s">
        <v>184</v>
      </c>
      <c r="D49" s="1365" t="s">
        <v>185</v>
      </c>
      <c r="E49" s="2261"/>
      <c r="F49" s="2261"/>
      <c r="G49" s="2261"/>
      <c r="H49" s="2261"/>
      <c r="I49" s="2288"/>
      <c r="J49" s="2288"/>
      <c r="K49" s="2258" t="str">
        <f>J48&amp;".1"</f>
        <v>....1.1</v>
      </c>
      <c r="L49" s="1366" t="s">
        <v>433</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472</v>
      </c>
      <c r="AN49" s="513">
        <f>STRCHECKDATE(V50:AL50)</f>
      </c>
      <c r="AO49" s="502"/>
      <c r="AP49" s="502" t="str">
        <f>IF(T49="","",T49)</f>
        <v/>
      </c>
      <c r="AQ49" s="502"/>
      <c r="AR49" s="502"/>
      <c r="AS49" s="1157">
        <v>21</v>
      </c>
    </row>
    <row customHeight="1" ht="1.05">
      <c r="A50" s="1365" t="s">
        <v>182</v>
      </c>
      <c r="B50" s="1365" t="s">
        <v>183</v>
      </c>
      <c r="C50" s="1365" t="s">
        <v>184</v>
      </c>
      <c r="D50" s="1365" t="s">
        <v>185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182</v>
      </c>
      <c r="B51" s="1365" t="s">
        <v>183</v>
      </c>
      <c r="C51" s="1365" t="s">
        <v>184</v>
      </c>
      <c r="D51" s="1365" t="s">
        <v>185</v>
      </c>
      <c r="E51" s="2261"/>
      <c r="F51" s="2261"/>
      <c r="G51" s="2261"/>
      <c r="H51" s="2261"/>
      <c r="I51" s="2288"/>
      <c r="J51" s="2258"/>
      <c r="K51" s="1365"/>
      <c r="L51" s="1366"/>
      <c r="P51" s="2259"/>
      <c r="Q51" s="2259"/>
      <c r="R51" s="358"/>
      <c r="S51" s="1280"/>
      <c r="T51" s="289"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182</v>
      </c>
      <c r="B52" s="1365" t="s">
        <v>183</v>
      </c>
      <c r="C52" s="1365" t="s">
        <v>184</v>
      </c>
      <c r="D52" s="1365" t="s">
        <v>185</v>
      </c>
      <c r="E52" s="2261"/>
      <c r="F52" s="2261"/>
      <c r="G52" s="2261"/>
      <c r="H52" s="2261"/>
      <c r="I52" s="2258"/>
      <c r="J52" s="1365"/>
      <c r="K52" s="1365"/>
      <c r="L52" s="1366"/>
      <c r="P52" s="2259"/>
      <c r="Q52" s="1333"/>
      <c r="R52" s="358"/>
      <c r="S52" s="1280"/>
      <c r="T52" s="367"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182</v>
      </c>
      <c r="B53" s="1365" t="s">
        <v>183</v>
      </c>
      <c r="C53" s="1365" t="s">
        <v>184</v>
      </c>
      <c r="D53" s="1365" t="s">
        <v>185</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182</v>
      </c>
      <c r="B54" s="1345" t="s">
        <v>183</v>
      </c>
      <c r="C54" s="1345" t="s">
        <v>184</v>
      </c>
      <c r="D54" s="1316"/>
      <c r="E54" s="2261"/>
      <c r="F54" s="2261"/>
      <c r="G54" s="2260"/>
      <c r="H54" s="1316"/>
      <c r="I54" s="1316"/>
      <c r="J54" s="1316"/>
      <c r="K54" s="1316"/>
      <c r="L54" s="1341"/>
      <c r="M54" s="1317"/>
      <c r="N54" s="131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182</v>
      </c>
      <c r="B55" s="1345" t="s">
        <v>183</v>
      </c>
      <c r="C55" s="1316"/>
      <c r="D55" s="1316"/>
      <c r="E55" s="2261"/>
      <c r="F55" s="2260"/>
      <c r="G55" s="1316"/>
      <c r="H55" s="1316"/>
      <c r="I55" s="1316"/>
      <c r="J55" s="1316"/>
      <c r="K55" s="1316"/>
      <c r="L55" s="1341"/>
      <c r="M55" s="1323"/>
      <c r="N55" s="132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182</v>
      </c>
      <c r="B56" s="1345"/>
      <c r="C56" s="1345"/>
      <c r="D56" s="1345"/>
      <c r="E56" s="2260"/>
      <c r="F56" s="1345"/>
      <c r="G56" s="1345"/>
      <c r="H56" s="1345"/>
      <c r="I56" s="1345"/>
      <c r="J56" s="1345"/>
      <c r="K56" s="1345"/>
      <c r="L56" s="1348"/>
      <c r="M56" s="1323"/>
      <c r="N56" s="1323"/>
      <c r="O56" s="520"/>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86</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3F139-DB64-44AF-A563-8D2F404C38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423</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425</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426</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427</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430</v>
      </c>
      <c r="M7" s="539"/>
      <c r="N7" s="1368"/>
      <c r="P7" s="2259"/>
      <c r="Q7" s="2259">
        <v>1</v>
      </c>
      <c r="R7" s="1644"/>
      <c r="S7" s="2009">
        <f>$J7</f>
      </c>
      <c r="T7" s="288" t="s">
        <v>431</v>
      </c>
      <c r="U7" s="302"/>
      <c r="V7" s="2307"/>
      <c r="W7" s="2307"/>
      <c r="X7" s="2307"/>
      <c r="Y7" s="2307"/>
      <c r="Z7" s="2307"/>
      <c r="AA7" s="2307"/>
      <c r="AB7" s="2307"/>
      <c r="AC7" s="2307"/>
      <c r="AD7" s="2307"/>
      <c r="AE7" s="2307"/>
      <c r="AF7" s="2307"/>
      <c r="AG7" s="2307"/>
      <c r="AH7" s="2307"/>
      <c r="AI7" s="2307"/>
      <c r="AJ7" s="2307"/>
      <c r="AK7" s="2307"/>
      <c r="AL7" s="2307"/>
      <c r="AM7" s="2012" t="s">
        <v>432</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433</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440</v>
      </c>
      <c r="P22" s="1364"/>
      <c r="Q22" s="1373"/>
      <c r="R22" s="1373"/>
      <c r="S22" s="731"/>
      <c r="T22" s="1162" t="s">
        <v>441</v>
      </c>
      <c r="AA22" s="188" t="s">
        <v>442</v>
      </c>
      <c r="AC22" s="188" t="s">
        <v>443</v>
      </c>
      <c r="AD22" s="1162" t="s">
        <v>441</v>
      </c>
      <c r="AI22" s="188" t="s">
        <v>444</v>
      </c>
      <c r="AK22" s="188" t="s">
        <v>443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328"/>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445</v>
      </c>
      <c r="T30" s="2252"/>
      <c r="U30" s="1374"/>
      <c r="V30" s="2266" t="str">
        <f>IF(TITLE_DATE_PR_CHANGE="",IF(TITLE_DATE_PR="","",TITLE_DATE_PR),TITLE_DATE_PR_CHANGE)</f>
        <v>45833.40628472222</v>
      </c>
      <c r="W30" s="2266"/>
      <c r="X30" s="2266"/>
      <c r="Y30" s="2266"/>
      <c r="Z30" s="2266"/>
      <c r="AA30" s="2266"/>
      <c r="AB30" s="2266"/>
      <c r="AC30" s="328"/>
      <c r="AD30" s="2266" t="str">
        <f>IF(TITLE_DATE_PR_CHANGE="",IF(TITLE_DATE_PR="","",TITLE_DATE_PR),TITLE_DATE_PR_CHANGE)</f>
        <v>45833.40628472222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446</v>
      </c>
      <c r="T31" s="2252"/>
      <c r="U31" s="1374"/>
      <c r="V31" s="2253" t="str">
        <f>IF(TITLE_NUMBER_PR_CHANGE="",IF(TITLE_NUMBER_PR="","",TITLE_NUMBER_PR),TITLE_NUMBER_PR_CHANGE)</f>
        <v>82</v>
      </c>
      <c r="W31" s="2253"/>
      <c r="X31" s="2253"/>
      <c r="Y31" s="2253"/>
      <c r="Z31" s="2253"/>
      <c r="AA31" s="2253"/>
      <c r="AB31" s="2253"/>
      <c r="AC31" s="328"/>
      <c r="AD31" s="2253" t="str">
        <f>IF(TITLE_NUMBER_PR_CHANGE="",IF(TITLE_NUMBER_PR="","",TITLE_NUMBER_PR),TITLE_NUMBER_PR_CHANGE)</f>
        <v>82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328"/>
      <c r="AD32" s="2253" t="str">
        <f>IF(TITLE_IST_PUB_CHANGE="",IF(TITLE_IST_PUB="","",TITLE_IST_PUB),TITLE_IST_PUB_CHANGE)</f>
        <v>http://publication.pravo.gov.ru/document/1301202506250004</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447</v>
      </c>
      <c r="T34" s="2252"/>
      <c r="U34" s="1374"/>
      <c r="V34" s="2266" t="str">
        <f>IF(TITLE_DATE_PR_CHANGE="",IF(TITLE_DATE_PR="","",TITLE_DATE_PR),TITLE_DATE_PR_CHANGE)</f>
        <v>45833.40628472222</v>
      </c>
      <c r="W34" s="2266"/>
      <c r="X34" s="2266"/>
      <c r="Y34" s="2266"/>
      <c r="Z34" s="2266"/>
      <c r="AA34" s="2266"/>
      <c r="AB34" s="2266"/>
      <c r="AC34" s="328"/>
      <c r="AD34" s="2266" t="str">
        <f>IF(TITLE_DATE_PR_CHANGE="",IF(TITLE_DATE_PR="","",TITLE_DATE_PR),TITLE_DATE_PR_CHANGE)</f>
        <v>45833.40628472222</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448</v>
      </c>
      <c r="T35" s="2252"/>
      <c r="U35" s="1374"/>
      <c r="V35" s="2253" t="str">
        <f>IF(TITLE_NUMBER_PR_CHANGE="",IF(TITLE_NUMBER_PR="","",TITLE_NUMBER_PR),TITLE_NUMBER_PR_CHANGE)</f>
        <v>82</v>
      </c>
      <c r="W35" s="2253"/>
      <c r="X35" s="2253"/>
      <c r="Y35" s="2253"/>
      <c r="Z35" s="2253"/>
      <c r="AA35" s="2253"/>
      <c r="AB35" s="2253"/>
      <c r="AC35" s="328"/>
      <c r="AD35" s="2253" t="str">
        <f>IF(TITLE_NUMBER_PR_CHANGE="",IF(TITLE_NUMBER_PR="","",TITLE_NUMBER_PR),TITLE_NUMBER_PR_CHANGE)</f>
        <v>82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449</v>
      </c>
      <c r="AD36" s="328"/>
      <c r="AE36" s="328"/>
      <c r="AF36" s="328"/>
      <c r="AG36" s="328"/>
      <c r="AH36" s="328"/>
      <c r="AI36" s="328"/>
      <c r="AJ36" s="328"/>
      <c r="AK36" s="280" t="s">
        <v>449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92</v>
      </c>
      <c r="T39" s="2211" t="s">
        <v>450</v>
      </c>
      <c r="U39" s="303"/>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157">
        <v>14</v>
      </c>
    </row>
    <row customHeight="1" ht="35.699999999999996">
      <c r="Q40" s="378"/>
      <c r="R40" s="378"/>
      <c r="S40" s="2275"/>
      <c r="T40" s="2211"/>
      <c r="U40" s="1033"/>
      <c r="V40" s="2262" t="s">
        <v>455</v>
      </c>
      <c r="W40" s="2285"/>
      <c r="X40" s="2264" t="s">
        <v>457</v>
      </c>
      <c r="Y40" s="2265"/>
      <c r="Z40" s="2264" t="s">
        <v>458</v>
      </c>
      <c r="AA40" s="2271"/>
      <c r="AB40" s="2265"/>
      <c r="AC40" s="2280"/>
      <c r="AD40" s="2262" t="s">
        <v>471</v>
      </c>
      <c r="AE40" s="2285"/>
      <c r="AF40" s="2264" t="s">
        <v>457</v>
      </c>
      <c r="AG40" s="2265"/>
      <c r="AH40" s="2264" t="s">
        <v>458</v>
      </c>
      <c r="AI40" s="2271"/>
      <c r="AJ40" s="2265"/>
      <c r="AK40" s="2280"/>
      <c r="AL40" s="2283"/>
      <c r="AM40" s="2129"/>
      <c r="AS40" s="1157">
        <v>34</v>
      </c>
    </row>
    <row customHeight="1" ht="35.699999999999996">
      <c r="A41" s="1372"/>
      <c r="B41" s="1372" t="s">
        <v>149</v>
      </c>
      <c r="C41" s="1372" t="s">
        <v>150</v>
      </c>
      <c r="D41" s="1372" t="s">
        <v>151</v>
      </c>
      <c r="E41" s="1366" t="s">
        <v>459</v>
      </c>
      <c r="F41" s="1366" t="s">
        <v>460</v>
      </c>
      <c r="G41" s="1366" t="s">
        <v>461</v>
      </c>
      <c r="H41" s="1366" t="s">
        <v>462</v>
      </c>
      <c r="I41" s="1366" t="s">
        <v>463</v>
      </c>
      <c r="J41" s="1366" t="s">
        <v>464</v>
      </c>
      <c r="K41" s="1366" t="s">
        <v>465</v>
      </c>
      <c r="L41" s="1366" t="s">
        <v>440</v>
      </c>
      <c r="Q41" s="378"/>
      <c r="R41" s="378"/>
      <c r="S41" s="2275"/>
      <c r="T41" s="2211"/>
      <c r="U41" s="304"/>
      <c r="V41" s="2263"/>
      <c r="W41" s="2286"/>
      <c r="X41" s="1224" t="s">
        <v>466</v>
      </c>
      <c r="Y41" s="1224" t="s">
        <v>467</v>
      </c>
      <c r="Z41" s="1340" t="s">
        <v>468</v>
      </c>
      <c r="AA41" s="2272" t="s">
        <v>469</v>
      </c>
      <c r="AB41" s="2273"/>
      <c r="AC41" s="2281"/>
      <c r="AD41" s="2263"/>
      <c r="AE41" s="2286"/>
      <c r="AF41" s="1224" t="s">
        <v>466</v>
      </c>
      <c r="AG41" s="1224" t="s">
        <v>467</v>
      </c>
      <c r="AH41" s="1340" t="s">
        <v>468</v>
      </c>
      <c r="AI41" s="2272" t="s">
        <v>469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107</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194</v>
      </c>
      <c r="B44" s="1365" t="s">
        <v>195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194</v>
      </c>
      <c r="B45" s="1365" t="s">
        <v>195</v>
      </c>
      <c r="C45" s="1365" t="s">
        <v>196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194</v>
      </c>
      <c r="B46" s="1365" t="s">
        <v>195</v>
      </c>
      <c r="C46" s="1365" t="s">
        <v>196</v>
      </c>
      <c r="D46" s="1365" t="s">
        <v>197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s="1644" customFormat="1" customHeight="1" ht="0">
      <c r="A47" s="1345" t="s">
        <v>194</v>
      </c>
      <c r="B47" s="1345" t="s">
        <v>195</v>
      </c>
      <c r="C47" s="1345" t="s">
        <v>196</v>
      </c>
      <c r="D47" s="1345" t="s">
        <v>197</v>
      </c>
      <c r="E47" s="2261"/>
      <c r="F47" s="2261"/>
      <c r="G47" s="2261"/>
      <c r="H47" s="2261"/>
      <c r="I47" s="2258" t="str">
        <f>S46&amp;".1"</f>
        <v>....1</v>
      </c>
      <c r="J47" s="1345"/>
      <c r="K47" s="1345"/>
      <c r="L47" s="1348" t="s">
        <v>427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194</v>
      </c>
      <c r="B48" s="1365" t="s">
        <v>195</v>
      </c>
      <c r="C48" s="1365" t="s">
        <v>196</v>
      </c>
      <c r="D48" s="1365" t="s">
        <v>197</v>
      </c>
      <c r="E48" s="2261"/>
      <c r="F48" s="2261"/>
      <c r="G48" s="2261"/>
      <c r="H48" s="2261"/>
      <c r="I48" s="2288"/>
      <c r="J48" s="2258" t="str">
        <f>S46&amp;".1"</f>
        <v>....1</v>
      </c>
      <c r="K48" s="1365"/>
      <c r="L48" s="1366" t="s">
        <v>430</v>
      </c>
      <c r="P48" s="2259"/>
      <c r="Q48" s="2259">
        <v>1</v>
      </c>
      <c r="R48" s="359"/>
      <c r="S48" s="1338" t="str">
        <f>$J48</f>
        <v>....1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194</v>
      </c>
      <c r="B49" s="1365" t="s">
        <v>195</v>
      </c>
      <c r="C49" s="1365" t="s">
        <v>196</v>
      </c>
      <c r="D49" s="1365" t="s">
        <v>197</v>
      </c>
      <c r="E49" s="2261"/>
      <c r="F49" s="2261"/>
      <c r="G49" s="2261"/>
      <c r="H49" s="2261"/>
      <c r="I49" s="2288"/>
      <c r="J49" s="2288"/>
      <c r="K49" s="2258" t="str">
        <f>J48&amp;".1"</f>
        <v>....1.1</v>
      </c>
      <c r="L49" s="1366" t="s">
        <v>433</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472</v>
      </c>
      <c r="AN49" s="513">
        <f>STRCHECKDATE(V50:AL50)</f>
      </c>
      <c r="AO49" s="502"/>
      <c r="AP49" s="502" t="str">
        <f>IF(T49="","",T49)</f>
        <v/>
      </c>
      <c r="AQ49" s="502"/>
      <c r="AR49" s="502"/>
      <c r="AS49" s="1157">
        <v>21</v>
      </c>
    </row>
    <row customHeight="1" ht="1.05">
      <c r="A50" s="1365" t="s">
        <v>194</v>
      </c>
      <c r="B50" s="1365" t="s">
        <v>195</v>
      </c>
      <c r="C50" s="1365" t="s">
        <v>196</v>
      </c>
      <c r="D50" s="1365" t="s">
        <v>197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194</v>
      </c>
      <c r="B51" s="1365" t="s">
        <v>195</v>
      </c>
      <c r="C51" s="1365" t="s">
        <v>196</v>
      </c>
      <c r="D51" s="1365" t="s">
        <v>197</v>
      </c>
      <c r="E51" s="2261"/>
      <c r="F51" s="2261"/>
      <c r="G51" s="2261"/>
      <c r="H51" s="2261"/>
      <c r="I51" s="2288"/>
      <c r="J51" s="2258"/>
      <c r="K51" s="1365"/>
      <c r="L51" s="1366"/>
      <c r="P51" s="2259"/>
      <c r="Q51" s="2259"/>
      <c r="R51" s="358"/>
      <c r="S51" s="1280"/>
      <c r="T51" s="289"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194</v>
      </c>
      <c r="B52" s="1365" t="s">
        <v>195</v>
      </c>
      <c r="C52" s="1365" t="s">
        <v>196</v>
      </c>
      <c r="D52" s="1365" t="s">
        <v>197</v>
      </c>
      <c r="E52" s="2261"/>
      <c r="F52" s="2261"/>
      <c r="G52" s="2261"/>
      <c r="H52" s="2261"/>
      <c r="I52" s="2258"/>
      <c r="J52" s="1365"/>
      <c r="K52" s="1365"/>
      <c r="L52" s="1366"/>
      <c r="P52" s="2259"/>
      <c r="Q52" s="1333"/>
      <c r="R52" s="358"/>
      <c r="S52" s="1280"/>
      <c r="T52" s="367"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194</v>
      </c>
      <c r="B53" s="1365" t="s">
        <v>195</v>
      </c>
      <c r="C53" s="1365" t="s">
        <v>196</v>
      </c>
      <c r="D53" s="1365" t="s">
        <v>197</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194</v>
      </c>
      <c r="B54" s="1345" t="s">
        <v>195</v>
      </c>
      <c r="C54" s="1345" t="s">
        <v>196</v>
      </c>
      <c r="D54" s="1316"/>
      <c r="E54" s="2261"/>
      <c r="F54" s="2261"/>
      <c r="G54" s="2260"/>
      <c r="H54" s="1316"/>
      <c r="I54" s="1316"/>
      <c r="J54" s="1316"/>
      <c r="K54" s="1316"/>
      <c r="L54" s="1341"/>
      <c r="M54" s="1317"/>
      <c r="N54" s="131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194</v>
      </c>
      <c r="B55" s="1345" t="s">
        <v>195</v>
      </c>
      <c r="C55" s="1316"/>
      <c r="D55" s="1316"/>
      <c r="E55" s="2261"/>
      <c r="F55" s="2260"/>
      <c r="G55" s="1316"/>
      <c r="H55" s="1316"/>
      <c r="I55" s="1316"/>
      <c r="J55" s="1316"/>
      <c r="K55" s="1316"/>
      <c r="L55" s="1341"/>
      <c r="M55" s="1323"/>
      <c r="N55" s="132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194</v>
      </c>
      <c r="B56" s="1345"/>
      <c r="C56" s="1345"/>
      <c r="D56" s="1345"/>
      <c r="E56" s="2260"/>
      <c r="F56" s="1345"/>
      <c r="G56" s="1345"/>
      <c r="H56" s="1345"/>
      <c r="I56" s="1345"/>
      <c r="J56" s="1345"/>
      <c r="K56" s="1345"/>
      <c r="L56" s="1348"/>
      <c r="M56" s="1323"/>
      <c r="N56" s="1323"/>
      <c r="O56" s="520"/>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86</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8889F-5827-13D1-02FA-24EEDD27173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137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427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434</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438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282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440</v>
      </c>
      <c r="P22" s="1364"/>
      <c r="Q22" s="1373"/>
      <c r="R22" s="1373"/>
      <c r="S22" s="731"/>
      <c r="T22" s="1162" t="s">
        <v>441</v>
      </c>
      <c r="AA22" s="188" t="s">
        <v>442</v>
      </c>
      <c r="AC22" s="188" t="s">
        <v>443</v>
      </c>
      <c r="AD22" s="1162" t="s">
        <v>441</v>
      </c>
      <c r="AI22" s="188" t="s">
        <v>444</v>
      </c>
      <c r="AK22" s="188" t="s">
        <v>443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МП г.о. Саранск "Саранское водопроводно-канализационное хозяйство"</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Государственный комитет по тарифам Республики Мордовия</v>
      </c>
      <c r="W29" s="2253"/>
      <c r="X29" s="2253"/>
      <c r="Y29" s="2253"/>
      <c r="Z29" s="2253"/>
      <c r="AA29" s="2253"/>
      <c r="AB29" s="2253"/>
      <c r="AC29" s="328"/>
      <c r="AD29" s="2253" t="str">
        <f>IF(TITLE_NAME_OR_PR_CHANGE="",IF(TITLE_NAME_OR_PR="","",TITLE_NAME_OR_PR),TITLE_NAME_OR_PR_CHANGE)</f>
        <v>Государственный комитет по тарифам Республики Мордовия</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445</v>
      </c>
      <c r="T30" s="2252"/>
      <c r="U30" s="1374"/>
      <c r="V30" s="2266" t="str">
        <f>IF(TITLE_DATE_PR_CHANGE="",IF(TITLE_DATE_PR="","",TITLE_DATE_PR),TITLE_DATE_PR_CHANGE)</f>
        <v>45833.40628472222</v>
      </c>
      <c r="W30" s="2266"/>
      <c r="X30" s="2266"/>
      <c r="Y30" s="2266"/>
      <c r="Z30" s="2266"/>
      <c r="AA30" s="2266"/>
      <c r="AB30" s="2266"/>
      <c r="AC30" s="328"/>
      <c r="AD30" s="2266" t="str">
        <f>IF(TITLE_DATE_PR_CHANGE="",IF(TITLE_DATE_PR="","",TITLE_DATE_PR),TITLE_DATE_PR_CHANGE)</f>
        <v>45833.40628472222</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446</v>
      </c>
      <c r="T31" s="2252"/>
      <c r="U31" s="1374"/>
      <c r="V31" s="2253" t="str">
        <f>IF(TITLE_NUMBER_PR_CHANGE="",IF(TITLE_NUMBER_PR="","",TITLE_NUMBER_PR),TITLE_NUMBER_PR_CHANGE)</f>
        <v>82</v>
      </c>
      <c r="W31" s="2253"/>
      <c r="X31" s="2253"/>
      <c r="Y31" s="2253"/>
      <c r="Z31" s="2253"/>
      <c r="AA31" s="2253"/>
      <c r="AB31" s="2253"/>
      <c r="AC31" s="328"/>
      <c r="AD31" s="2253" t="str">
        <f>IF(TITLE_NUMBER_PR_CHANGE="",IF(TITLE_NUMBER_PR="","",TITLE_NUMBER_PR),TITLE_NUMBER_PR_CHANGE)</f>
        <v>82</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http://publication.pravo.gov.ru/document/1301202506250004</v>
      </c>
      <c r="W32" s="2253"/>
      <c r="X32" s="2253"/>
      <c r="Y32" s="2253"/>
      <c r="Z32" s="2253"/>
      <c r="AA32" s="2253"/>
      <c r="AB32" s="2253"/>
      <c r="AC32" s="328"/>
      <c r="AD32" s="2253" t="str">
        <f>IF(TITLE_IST_PUB_CHANGE="",IF(TITLE_IST_PUB="","",TITLE_IST_PUB),TITLE_IST_PUB_CHANGE)</f>
        <v>http://publication.pravo.gov.ru/document/1301202506250004</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447</v>
      </c>
      <c r="T34" s="2252"/>
      <c r="U34" s="1374"/>
      <c r="V34" s="2266" t="str">
        <f>IF(TITLE_DATE_PR_CHANGE="",IF(TITLE_DATE_PR="","",TITLE_DATE_PR),TITLE_DATE_PR_CHANGE)</f>
        <v>45833.40628472222</v>
      </c>
      <c r="W34" s="2266"/>
      <c r="X34" s="2266"/>
      <c r="Y34" s="2266"/>
      <c r="Z34" s="2266"/>
      <c r="AA34" s="2266"/>
      <c r="AB34" s="2266"/>
      <c r="AC34" s="328"/>
      <c r="AD34" s="2266" t="str">
        <f>IF(TITLE_DATE_PR_CHANGE="",IF(TITLE_DATE_PR="","",TITLE_DATE_PR),TITLE_DATE_PR_CHANGE)</f>
        <v>45833.40628472222</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448</v>
      </c>
      <c r="T35" s="2252"/>
      <c r="U35" s="1374"/>
      <c r="V35" s="2253" t="str">
        <f>IF(TITLE_NUMBER_PR_CHANGE="",IF(TITLE_NUMBER_PR="","",TITLE_NUMBER_PR),TITLE_NUMBER_PR_CHANGE)</f>
        <v>82</v>
      </c>
      <c r="W35" s="2253"/>
      <c r="X35" s="2253"/>
      <c r="Y35" s="2253"/>
      <c r="Z35" s="2253"/>
      <c r="AA35" s="2253"/>
      <c r="AB35" s="2253"/>
      <c r="AC35" s="328"/>
      <c r="AD35" s="2253" t="str">
        <f>IF(TITLE_NUMBER_PR_CHANGE="",IF(TITLE_NUMBER_PR="","",TITLE_NUMBER_PR),TITLE_NUMBER_PR_CHANGE)</f>
        <v>82</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449</v>
      </c>
      <c r="AD36" s="328"/>
      <c r="AE36" s="328"/>
      <c r="AF36" s="328"/>
      <c r="AG36" s="328"/>
      <c r="AH36" s="328"/>
      <c r="AI36" s="328"/>
      <c r="AJ36" s="328"/>
      <c r="AK36" s="280" t="s">
        <v>449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92</v>
      </c>
      <c r="T39" s="2211" t="s">
        <v>450</v>
      </c>
      <c r="U39" s="303"/>
      <c r="V39" s="2276" t="s">
        <v>451</v>
      </c>
      <c r="W39" s="2277"/>
      <c r="X39" s="2277"/>
      <c r="Y39" s="2277"/>
      <c r="Z39" s="2277"/>
      <c r="AA39" s="2277"/>
      <c r="AB39" s="2278"/>
      <c r="AC39" s="2279" t="s">
        <v>452</v>
      </c>
      <c r="AD39" s="2276" t="s">
        <v>451</v>
      </c>
      <c r="AE39" s="2277"/>
      <c r="AF39" s="2277"/>
      <c r="AG39" s="2277"/>
      <c r="AH39" s="2277"/>
      <c r="AI39" s="2277"/>
      <c r="AJ39" s="2278"/>
      <c r="AK39" s="2279" t="s">
        <v>453</v>
      </c>
      <c r="AL39" s="2282" t="s">
        <v>454</v>
      </c>
      <c r="AM39" s="2129"/>
      <c r="AS39" s="1157">
        <v>14</v>
      </c>
    </row>
    <row customHeight="1" ht="35.699999999999996">
      <c r="Q40" s="378"/>
      <c r="R40" s="378"/>
      <c r="S40" s="2275"/>
      <c r="T40" s="2211"/>
      <c r="U40" s="1033"/>
      <c r="V40" s="2262" t="s">
        <v>455</v>
      </c>
      <c r="W40" s="2285"/>
      <c r="X40" s="2264" t="s">
        <v>457</v>
      </c>
      <c r="Y40" s="2265"/>
      <c r="Z40" s="2264" t="s">
        <v>458</v>
      </c>
      <c r="AA40" s="2271"/>
      <c r="AB40" s="2265"/>
      <c r="AC40" s="2280"/>
      <c r="AD40" s="2262" t="s">
        <v>471</v>
      </c>
      <c r="AE40" s="2285"/>
      <c r="AF40" s="2264" t="s">
        <v>457</v>
      </c>
      <c r="AG40" s="2265"/>
      <c r="AH40" s="2264" t="s">
        <v>458</v>
      </c>
      <c r="AI40" s="2271"/>
      <c r="AJ40" s="2265"/>
      <c r="AK40" s="2280"/>
      <c r="AL40" s="2283"/>
      <c r="AM40" s="2129"/>
      <c r="AS40" s="1157">
        <v>34</v>
      </c>
    </row>
    <row customHeight="1" ht="35.699999999999996">
      <c r="A41" s="1372"/>
      <c r="B41" s="1372" t="s">
        <v>149</v>
      </c>
      <c r="C41" s="1372" t="s">
        <v>150</v>
      </c>
      <c r="D41" s="1372" t="s">
        <v>151</v>
      </c>
      <c r="E41" s="1366" t="s">
        <v>459</v>
      </c>
      <c r="F41" s="1366" t="s">
        <v>460</v>
      </c>
      <c r="G41" s="1366" t="s">
        <v>461</v>
      </c>
      <c r="H41" s="1366" t="s">
        <v>462</v>
      </c>
      <c r="I41" s="1366" t="s">
        <v>463</v>
      </c>
      <c r="J41" s="1366" t="s">
        <v>464</v>
      </c>
      <c r="K41" s="1366" t="s">
        <v>465</v>
      </c>
      <c r="L41" s="1366" t="s">
        <v>440</v>
      </c>
      <c r="Q41" s="378"/>
      <c r="R41" s="378"/>
      <c r="S41" s="2275"/>
      <c r="T41" s="2211"/>
      <c r="U41" s="304"/>
      <c r="V41" s="2263"/>
      <c r="W41" s="2286"/>
      <c r="X41" s="1224" t="s">
        <v>466</v>
      </c>
      <c r="Y41" s="1224" t="s">
        <v>467</v>
      </c>
      <c r="Z41" s="1340" t="s">
        <v>468</v>
      </c>
      <c r="AA41" s="2272" t="s">
        <v>469</v>
      </c>
      <c r="AB41" s="2273"/>
      <c r="AC41" s="2281"/>
      <c r="AD41" s="2263"/>
      <c r="AE41" s="2286"/>
      <c r="AF41" s="1224" t="s">
        <v>466</v>
      </c>
      <c r="AG41" s="1224" t="s">
        <v>467</v>
      </c>
      <c r="AH41" s="1340" t="s">
        <v>468</v>
      </c>
      <c r="AI41" s="2272" t="s">
        <v>469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124</v>
      </c>
      <c r="T42" s="1257" t="s">
        <v>107</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137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200</v>
      </c>
      <c r="B44" s="1365" t="s">
        <v>201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200</v>
      </c>
      <c r="B45" s="1365" t="s">
        <v>201</v>
      </c>
      <c r="C45" s="1365" t="s">
        <v>202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200</v>
      </c>
      <c r="B46" s="1365" t="s">
        <v>201</v>
      </c>
      <c r="C46" s="1365" t="s">
        <v>202</v>
      </c>
      <c r="D46" s="1365" t="s">
        <v>203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s="1644" customFormat="1" customHeight="1" ht="0">
      <c r="A47" s="1345" t="s">
        <v>200</v>
      </c>
      <c r="B47" s="1345" t="s">
        <v>201</v>
      </c>
      <c r="C47" s="1345" t="s">
        <v>202</v>
      </c>
      <c r="D47" s="1345" t="s">
        <v>203</v>
      </c>
      <c r="E47" s="2261"/>
      <c r="F47" s="2261"/>
      <c r="G47" s="2261"/>
      <c r="H47" s="2261"/>
      <c r="I47" s="2258" t="str">
        <f>S46&amp;".1"</f>
        <v>....1</v>
      </c>
      <c r="J47" s="1345"/>
      <c r="K47" s="1345"/>
      <c r="L47" s="1348" t="s">
        <v>427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200</v>
      </c>
      <c r="B48" s="1365" t="s">
        <v>201</v>
      </c>
      <c r="C48" s="1365" t="s">
        <v>202</v>
      </c>
      <c r="D48" s="1365" t="s">
        <v>203</v>
      </c>
      <c r="E48" s="2261"/>
      <c r="F48" s="2261"/>
      <c r="G48" s="2261"/>
      <c r="H48" s="2261"/>
      <c r="I48" s="2288"/>
      <c r="J48" s="2258" t="str">
        <f>S46&amp;".1"</f>
        <v>....1</v>
      </c>
      <c r="K48" s="1365"/>
      <c r="L48" s="1366" t="s">
        <v>430</v>
      </c>
      <c r="P48" s="2259"/>
      <c r="Q48" s="2259">
        <v>1</v>
      </c>
      <c r="R48" s="359"/>
      <c r="S48" s="1338" t="str">
        <f>$J48</f>
        <v>....1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200</v>
      </c>
      <c r="B49" s="1365" t="s">
        <v>201</v>
      </c>
      <c r="C49" s="1365" t="s">
        <v>202</v>
      </c>
      <c r="D49" s="1365" t="s">
        <v>203</v>
      </c>
      <c r="E49" s="2261"/>
      <c r="F49" s="2261"/>
      <c r="G49" s="2261"/>
      <c r="H49" s="2261"/>
      <c r="I49" s="2288"/>
      <c r="J49" s="2288"/>
      <c r="K49" s="2258" t="str">
        <f>J48&amp;".1"</f>
        <v>....1.1</v>
      </c>
      <c r="L49" s="1366" t="s">
        <v>433</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472</v>
      </c>
      <c r="AN49" s="513">
        <f>STRCHECKDATE(V50:AL50)</f>
      </c>
      <c r="AO49" s="502"/>
      <c r="AP49" s="502" t="str">
        <f>IF(T49="","",T49)</f>
        <v/>
      </c>
      <c r="AQ49" s="502"/>
      <c r="AR49" s="502"/>
      <c r="AS49" s="1157">
        <v>21</v>
      </c>
    </row>
    <row customHeight="1" ht="0">
      <c r="A50" s="1365" t="s">
        <v>200</v>
      </c>
      <c r="B50" s="1365" t="s">
        <v>201</v>
      </c>
      <c r="C50" s="1365" t="s">
        <v>202</v>
      </c>
      <c r="D50" s="1365" t="s">
        <v>203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200</v>
      </c>
      <c r="B51" s="1365" t="s">
        <v>201</v>
      </c>
      <c r="C51" s="1365" t="s">
        <v>202</v>
      </c>
      <c r="D51" s="1365" t="s">
        <v>203</v>
      </c>
      <c r="E51" s="2261"/>
      <c r="F51" s="2261"/>
      <c r="G51" s="2261"/>
      <c r="H51" s="2261"/>
      <c r="I51" s="2288"/>
      <c r="J51" s="2258"/>
      <c r="K51" s="1365"/>
      <c r="L51" s="1366"/>
      <c r="P51" s="2259"/>
      <c r="Q51" s="2259"/>
      <c r="R51" s="358"/>
      <c r="S51" s="1280"/>
      <c r="T51" s="289"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200</v>
      </c>
      <c r="B52" s="1365" t="s">
        <v>201</v>
      </c>
      <c r="C52" s="1365" t="s">
        <v>202</v>
      </c>
      <c r="D52" s="1365" t="s">
        <v>203</v>
      </c>
      <c r="E52" s="2261"/>
      <c r="F52" s="2261"/>
      <c r="G52" s="2261"/>
      <c r="H52" s="2261"/>
      <c r="I52" s="2258"/>
      <c r="J52" s="1365"/>
      <c r="K52" s="1365"/>
      <c r="L52" s="1366"/>
      <c r="P52" s="2259"/>
      <c r="Q52" s="1333"/>
      <c r="R52" s="358"/>
      <c r="S52" s="1280"/>
      <c r="T52" s="367"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200</v>
      </c>
      <c r="B53" s="1365" t="s">
        <v>201</v>
      </c>
      <c r="C53" s="1365" t="s">
        <v>202</v>
      </c>
      <c r="D53" s="1365" t="s">
        <v>203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200</v>
      </c>
      <c r="B54" s="1345" t="s">
        <v>201</v>
      </c>
      <c r="C54" s="1345" t="s">
        <v>202</v>
      </c>
      <c r="D54" s="1316"/>
      <c r="E54" s="2261"/>
      <c r="F54" s="2261"/>
      <c r="G54" s="2260"/>
      <c r="H54" s="1316"/>
      <c r="I54" s="1316"/>
      <c r="J54" s="1316"/>
      <c r="K54" s="1316"/>
      <c r="L54" s="1341"/>
      <c r="M54" s="1317"/>
      <c r="N54" s="1317"/>
      <c r="P54" s="1318"/>
      <c r="Q54" s="1319"/>
      <c r="R54" s="1318"/>
      <c r="S54" s="1324"/>
      <c r="T54" s="1327" t="s">
        <v>438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200</v>
      </c>
      <c r="B55" s="1345" t="s">
        <v>201</v>
      </c>
      <c r="C55" s="1316"/>
      <c r="D55" s="1316"/>
      <c r="E55" s="2261"/>
      <c r="F55" s="2260"/>
      <c r="G55" s="1316"/>
      <c r="H55" s="1316"/>
      <c r="I55" s="1316"/>
      <c r="J55" s="1316"/>
      <c r="K55" s="1316"/>
      <c r="L55" s="1341"/>
      <c r="M55" s="1323"/>
      <c r="N55" s="1323"/>
      <c r="P55" s="1318"/>
      <c r="Q55" s="1319"/>
      <c r="R55" s="1318"/>
      <c r="S55" s="1324"/>
      <c r="T55" s="1327" t="s">
        <v>282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200</v>
      </c>
      <c r="B56" s="1345"/>
      <c r="C56" s="1345"/>
      <c r="D56" s="1345"/>
      <c r="E56" s="2260"/>
      <c r="F56" s="1345"/>
      <c r="G56" s="1345"/>
      <c r="H56" s="1345"/>
      <c r="I56" s="1345"/>
      <c r="J56" s="1345"/>
      <c r="K56" s="1345"/>
      <c r="L56" s="1348"/>
      <c r="M56" s="1323"/>
      <c r="N56" s="1323"/>
      <c r="O56" s="520"/>
      <c r="P56" s="382"/>
      <c r="Q56" s="1346"/>
      <c r="R56" s="382"/>
      <c r="S56" s="1324"/>
      <c r="T56" s="1327" t="s">
        <v>291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86</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528FC-A878-DC7B-355E-0E2E2D0C912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137</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420</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421</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422</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423</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424</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425</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426</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427</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430</v>
      </c>
      <c r="N7" s="511"/>
      <c r="O7" s="329"/>
      <c r="Q7" s="2259"/>
      <c r="R7" s="2259">
        <v>1</v>
      </c>
      <c r="S7" s="520"/>
      <c r="T7" s="359"/>
      <c r="U7" s="1338">
        <f>$J7</f>
      </c>
      <c r="V7" s="288" t="s">
        <v>431</v>
      </c>
      <c r="W7" s="302"/>
      <c r="X7" s="2247"/>
      <c r="Y7" s="2248"/>
      <c r="Z7" s="2248"/>
      <c r="AA7" s="2248"/>
      <c r="AB7" s="2248"/>
      <c r="AC7" s="2237"/>
      <c r="AD7" s="2237"/>
      <c r="AE7" s="2237"/>
      <c r="AF7" s="2310"/>
      <c r="AG7" s="2247"/>
      <c r="AH7" s="2248"/>
      <c r="AI7" s="2248"/>
      <c r="AJ7" s="2248"/>
      <c r="AK7" s="2248"/>
      <c r="AL7" s="2248"/>
      <c r="AM7" s="2248"/>
      <c r="AN7" s="2248"/>
      <c r="AO7" s="2248"/>
      <c r="AP7" s="2249"/>
      <c r="AQ7" s="1260" t="s">
        <v>432</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433</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473</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474</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475</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435</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436</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438</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282</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291</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439</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440</v>
      </c>
      <c r="Q26" s="1364"/>
      <c r="R26" s="1373"/>
      <c r="S26" s="1373"/>
      <c r="T26" s="1373"/>
      <c r="U26" s="731"/>
      <c r="V26" s="1162" t="s">
        <v>441</v>
      </c>
      <c r="AD26" s="188" t="s">
        <v>442</v>
      </c>
      <c r="AF26" s="188" t="s">
        <v>443</v>
      </c>
      <c r="AG26" s="1162" t="s">
        <v>441</v>
      </c>
      <c r="AM26" s="188" t="s">
        <v>444</v>
      </c>
      <c r="AO26" s="188" t="s">
        <v>443</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МП г.о. Саранск "Саранское водопроводно-канализационное хозяйство"</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Государственный комитет по тарифам Республики Мордовия</v>
      </c>
      <c r="Y33" s="2253"/>
      <c r="Z33" s="2253"/>
      <c r="AA33" s="2253"/>
      <c r="AB33" s="2253"/>
      <c r="AC33" s="2253"/>
      <c r="AD33" s="2253"/>
      <c r="AE33" s="2253"/>
      <c r="AF33" s="328"/>
      <c r="AG33" s="2253" t="str">
        <f>IF(TITLE_NAME_OR_PR_CHANGE="",IF(TITLE_NAME_OR_PR="","",TITLE_NAME_OR_PR),TITLE_NAME_OR_PR_CHANGE)</f>
        <v>Государственный комитет по тарифам Республики Мордовия</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445</v>
      </c>
      <c r="V34" s="2252"/>
      <c r="W34" s="1374"/>
      <c r="X34" s="2266" t="str">
        <f>IF(TITLE_DATE_PR_CHANGE="",IF(TITLE_DATE_PR="","",TITLE_DATE_PR),TITLE_DATE_PR_CHANGE)</f>
        <v>45833.40628472222</v>
      </c>
      <c r="Y34" s="2266"/>
      <c r="Z34" s="2266"/>
      <c r="AA34" s="2266"/>
      <c r="AB34" s="2266"/>
      <c r="AC34" s="2266"/>
      <c r="AD34" s="2266"/>
      <c r="AE34" s="2266"/>
      <c r="AF34" s="328"/>
      <c r="AG34" s="2266" t="str">
        <f>IF(TITLE_DATE_PR_CHANGE="",IF(TITLE_DATE_PR="","",TITLE_DATE_PR),TITLE_DATE_PR_CHANGE)</f>
        <v>45833.40628472222</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446</v>
      </c>
      <c r="V35" s="2252"/>
      <c r="W35" s="1374"/>
      <c r="X35" s="2253" t="str">
        <f>IF(TITLE_NUMBER_PR_CHANGE="",IF(TITLE_NUMBER_PR="","",TITLE_NUMBER_PR),TITLE_NUMBER_PR_CHANGE)</f>
        <v>82</v>
      </c>
      <c r="Y35" s="2253"/>
      <c r="Z35" s="2253"/>
      <c r="AA35" s="2253"/>
      <c r="AB35" s="2253"/>
      <c r="AC35" s="2253"/>
      <c r="AD35" s="2253"/>
      <c r="AE35" s="2253"/>
      <c r="AF35" s="328"/>
      <c r="AG35" s="2253" t="str">
        <f>IF(TITLE_NUMBER_PR_CHANGE="",IF(TITLE_NUMBER_PR="","",TITLE_NUMBER_PR),TITLE_NUMBER_PR_CHANGE)</f>
        <v>82</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http://publication.pravo.gov.ru/document/1301202506250004</v>
      </c>
      <c r="Y36" s="2253"/>
      <c r="Z36" s="2253"/>
      <c r="AA36" s="2253"/>
      <c r="AB36" s="2253"/>
      <c r="AC36" s="2253"/>
      <c r="AD36" s="2253"/>
      <c r="AE36" s="2253"/>
      <c r="AF36" s="328"/>
      <c r="AG36" s="2253" t="str">
        <f>IF(TITLE_IST_PUB_CHANGE="",IF(TITLE_IST_PUB="","",TITLE_IST_PUB),TITLE_IST_PUB_CHANGE)</f>
        <v>http://publication.pravo.gov.ru/document/1301202506250004</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447</v>
      </c>
      <c r="V38" s="2252"/>
      <c r="W38" s="1374"/>
      <c r="X38" s="2266" t="str">
        <f>IF(TITLE_DATE_PR_CHANGE="",IF(TITLE_DATE_PR="","",TITLE_DATE_PR),TITLE_DATE_PR_CHANGE)</f>
        <v>45833.40628472222</v>
      </c>
      <c r="Y38" s="2266"/>
      <c r="Z38" s="2266"/>
      <c r="AA38" s="2266"/>
      <c r="AB38" s="2266"/>
      <c r="AC38" s="2266"/>
      <c r="AD38" s="2266"/>
      <c r="AE38" s="2266"/>
      <c r="AF38" s="328"/>
      <c r="AG38" s="2266" t="str">
        <f>IF(TITLE_DATE_PR_CHANGE="",IF(TITLE_DATE_PR="","",TITLE_DATE_PR),TITLE_DATE_PR_CHANGE)</f>
        <v>45833.40628472222</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448</v>
      </c>
      <c r="V39" s="2252"/>
      <c r="W39" s="1374"/>
      <c r="X39" s="2253" t="str">
        <f>IF(TITLE_NUMBER_PR_CHANGE="",IF(TITLE_NUMBER_PR="","",TITLE_NUMBER_PR),TITLE_NUMBER_PR_CHANGE)</f>
        <v>82</v>
      </c>
      <c r="Y39" s="2253"/>
      <c r="Z39" s="2253"/>
      <c r="AA39" s="2253"/>
      <c r="AB39" s="2253"/>
      <c r="AC39" s="2253"/>
      <c r="AD39" s="2253"/>
      <c r="AE39" s="2253"/>
      <c r="AF39" s="328"/>
      <c r="AG39" s="2253" t="str">
        <f>IF(TITLE_NUMBER_PR_CHANGE="",IF(TITLE_NUMBER_PR="","",TITLE_NUMBER_PR),TITLE_NUMBER_PR_CHANGE)</f>
        <v>82</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449</v>
      </c>
      <c r="AG40" s="328"/>
      <c r="AH40" s="328"/>
      <c r="AI40" s="328"/>
      <c r="AJ40" s="328"/>
      <c r="AK40" s="328"/>
      <c r="AL40" s="328"/>
      <c r="AM40" s="328"/>
      <c r="AN40" s="328"/>
      <c r="AO40" s="280" t="s">
        <v>449</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324</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325</v>
      </c>
      <c r="AW42" s="1157">
        <v>14</v>
      </c>
    </row>
    <row customHeight="1" ht="14.699999999999998">
      <c r="R43" s="378"/>
      <c r="S43" s="378"/>
      <c r="T43" s="378"/>
      <c r="U43" s="2275" t="s">
        <v>92</v>
      </c>
      <c r="V43" s="2211" t="s">
        <v>450</v>
      </c>
      <c r="W43" s="303"/>
      <c r="X43" s="2276" t="s">
        <v>451</v>
      </c>
      <c r="Y43" s="2293"/>
      <c r="Z43" s="2293"/>
      <c r="AA43" s="2293"/>
      <c r="AB43" s="2293"/>
      <c r="AC43" s="2277"/>
      <c r="AD43" s="2277"/>
      <c r="AE43" s="2278"/>
      <c r="AF43" s="2279" t="s">
        <v>452</v>
      </c>
      <c r="AG43" s="2276" t="s">
        <v>451</v>
      </c>
      <c r="AH43" s="2293"/>
      <c r="AI43" s="2293"/>
      <c r="AJ43" s="2293"/>
      <c r="AK43" s="2293"/>
      <c r="AL43" s="2277"/>
      <c r="AM43" s="2277"/>
      <c r="AN43" s="2278"/>
      <c r="AO43" s="2279" t="s">
        <v>453</v>
      </c>
      <c r="AP43" s="2282" t="s">
        <v>454</v>
      </c>
      <c r="AQ43" s="2129"/>
      <c r="AW43" s="1157">
        <v>14</v>
      </c>
    </row>
    <row customHeight="1" ht="35.699999999999996">
      <c r="R44" s="378"/>
      <c r="S44" s="378"/>
      <c r="T44" s="378"/>
      <c r="U44" s="2275"/>
      <c r="V44" s="2211"/>
      <c r="W44" s="1033"/>
      <c r="X44" s="2296" t="s">
        <v>476</v>
      </c>
      <c r="Y44" s="2314" t="s">
        <v>477</v>
      </c>
      <c r="Z44" s="2314"/>
      <c r="AA44" s="2314"/>
      <c r="AB44" s="2314"/>
      <c r="AC44" s="2296" t="s">
        <v>458</v>
      </c>
      <c r="AD44" s="2613"/>
      <c r="AE44" s="2316"/>
      <c r="AF44" s="2280"/>
      <c r="AG44" s="2296" t="s">
        <v>476</v>
      </c>
      <c r="AH44" s="2314" t="s">
        <v>477</v>
      </c>
      <c r="AI44" s="2314"/>
      <c r="AJ44" s="2314"/>
      <c r="AK44" s="2314"/>
      <c r="AL44" s="2296" t="s">
        <v>458</v>
      </c>
      <c r="AM44" s="2613"/>
      <c r="AN44" s="2316"/>
      <c r="AO44" s="2280"/>
      <c r="AP44" s="2283"/>
      <c r="AQ44" s="2129"/>
      <c r="AW44" s="1157">
        <v>34</v>
      </c>
    </row>
    <row customHeight="1" ht="14.699999999999998">
      <c r="R45" s="378"/>
      <c r="S45" s="378"/>
      <c r="T45" s="378"/>
      <c r="U45" s="2275"/>
      <c r="V45" s="2211"/>
      <c r="W45" s="1033"/>
      <c r="X45" s="2327"/>
      <c r="Y45" s="2319" t="s">
        <v>478</v>
      </c>
      <c r="Z45" s="2272" t="s">
        <v>479</v>
      </c>
      <c r="AA45" s="2322"/>
      <c r="AB45" s="2273"/>
      <c r="AC45" s="2297"/>
      <c r="AD45" s="2614"/>
      <c r="AE45" s="2318"/>
      <c r="AF45" s="2280"/>
      <c r="AG45" s="2327"/>
      <c r="AH45" s="2319" t="s">
        <v>478</v>
      </c>
      <c r="AI45" s="2272" t="s">
        <v>479</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480</v>
      </c>
      <c r="AA46" s="2272" t="s">
        <v>481</v>
      </c>
      <c r="AB46" s="2273"/>
      <c r="AC46" s="2319" t="s">
        <v>468</v>
      </c>
      <c r="AD46" s="2323" t="s">
        <v>469</v>
      </c>
      <c r="AE46" s="2324"/>
      <c r="AF46" s="2280"/>
      <c r="AG46" s="2327"/>
      <c r="AH46" s="2320"/>
      <c r="AI46" s="2319" t="s">
        <v>480</v>
      </c>
      <c r="AJ46" s="2272" t="s">
        <v>481</v>
      </c>
      <c r="AK46" s="2273"/>
      <c r="AL46" s="2319" t="s">
        <v>468</v>
      </c>
      <c r="AM46" s="2323" t="s">
        <v>469</v>
      </c>
      <c r="AN46" s="2324"/>
      <c r="AO46" s="2280"/>
      <c r="AP46" s="2283"/>
      <c r="AQ46" s="2129"/>
      <c r="AW46" s="1157">
        <v>26</v>
      </c>
    </row>
    <row customHeight="1" ht="65.25">
      <c r="A47" s="1261"/>
      <c r="B47" s="1261" t="s">
        <v>149</v>
      </c>
      <c r="C47" s="1261" t="s">
        <v>150</v>
      </c>
      <c r="D47" s="1261" t="s">
        <v>151</v>
      </c>
      <c r="E47" s="1312" t="s">
        <v>459</v>
      </c>
      <c r="F47" s="1312" t="s">
        <v>460</v>
      </c>
      <c r="G47" s="1312" t="s">
        <v>461</v>
      </c>
      <c r="H47" s="1312" t="s">
        <v>462</v>
      </c>
      <c r="I47" s="1312" t="s">
        <v>463</v>
      </c>
      <c r="J47" s="1312" t="s">
        <v>464</v>
      </c>
      <c r="K47" s="1312" t="s">
        <v>465</v>
      </c>
      <c r="L47" s="1312" t="s">
        <v>482</v>
      </c>
      <c r="M47" s="1312" t="s">
        <v>440</v>
      </c>
      <c r="R47" s="378"/>
      <c r="S47" s="378"/>
      <c r="T47" s="378"/>
      <c r="U47" s="2275"/>
      <c r="V47" s="2211"/>
      <c r="W47" s="304"/>
      <c r="X47" s="2297"/>
      <c r="Y47" s="2321"/>
      <c r="Z47" s="2321"/>
      <c r="AA47" s="1224" t="s">
        <v>483</v>
      </c>
      <c r="AB47" s="1224" t="s">
        <v>484</v>
      </c>
      <c r="AC47" s="2321"/>
      <c r="AD47" s="2325"/>
      <c r="AE47" s="2326"/>
      <c r="AF47" s="2281"/>
      <c r="AG47" s="2297"/>
      <c r="AH47" s="2321"/>
      <c r="AI47" s="2321"/>
      <c r="AJ47" s="1224" t="s">
        <v>483</v>
      </c>
      <c r="AK47" s="1224" t="s">
        <v>484</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124</v>
      </c>
      <c r="V48" s="1257" t="s">
        <v>107</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188</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137</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188</v>
      </c>
      <c r="B50" s="1269" t="s">
        <v>189</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421</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422</v>
      </c>
      <c r="AS50" s="502"/>
      <c r="AT50" s="502" t="str">
        <f>IF(V50="","",V50)</f>
        <v>Территория действия тарифа</v>
      </c>
      <c r="AU50" s="502"/>
      <c r="AV50" s="502"/>
      <c r="AW50" s="1157">
        <v>21</v>
      </c>
    </row>
    <row customHeight="1" ht="24">
      <c r="A51" s="1269" t="s">
        <v>188</v>
      </c>
      <c r="B51" s="1269" t="s">
        <v>189</v>
      </c>
      <c r="C51" s="1269" t="s">
        <v>190</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423</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424</v>
      </c>
      <c r="AS51" s="502"/>
      <c r="AT51" s="502" t="str">
        <f>IF(V51="","",V51)</f>
        <v>Наименование системы теплоснабжения </v>
      </c>
      <c r="AU51" s="502"/>
      <c r="AV51" s="502"/>
      <c r="AW51" s="1157">
        <v>23</v>
      </c>
    </row>
    <row customHeight="1" ht="22.049999999999997">
      <c r="A52" s="1269" t="s">
        <v>188</v>
      </c>
      <c r="B52" s="1269" t="s">
        <v>189</v>
      </c>
      <c r="C52" s="1269" t="s">
        <v>190</v>
      </c>
      <c r="D52" s="1269" t="s">
        <v>191</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425</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426</v>
      </c>
      <c r="AS52" s="502"/>
      <c r="AT52" s="502" t="str">
        <f>IF(V52="","",V52)</f>
        <v>Источник тепловой энергии  </v>
      </c>
      <c r="AU52" s="502"/>
      <c r="AV52" s="502"/>
      <c r="AW52" s="1157">
        <v>21</v>
      </c>
    </row>
    <row s="1644" customFormat="1" customHeight="1" ht="0">
      <c r="A53" s="1377" t="s">
        <v>188</v>
      </c>
      <c r="B53" s="1377" t="s">
        <v>189</v>
      </c>
      <c r="C53" s="1377" t="s">
        <v>190</v>
      </c>
      <c r="D53" s="1377" t="s">
        <v>191</v>
      </c>
      <c r="E53" s="2292"/>
      <c r="F53" s="2292"/>
      <c r="G53" s="2292"/>
      <c r="H53" s="2313"/>
      <c r="I53" s="2129" t="str">
        <f>U52&amp;".1"</f>
        <v>....1</v>
      </c>
      <c r="J53" s="1377"/>
      <c r="K53" s="1377"/>
      <c r="L53" s="1377"/>
      <c r="M53" s="1383" t="s">
        <v>427</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188</v>
      </c>
      <c r="B54" s="1269" t="s">
        <v>189</v>
      </c>
      <c r="C54" s="1269" t="s">
        <v>190</v>
      </c>
      <c r="D54" s="1269" t="s">
        <v>191</v>
      </c>
      <c r="E54" s="2292"/>
      <c r="F54" s="2292"/>
      <c r="G54" s="2292"/>
      <c r="H54" s="2313"/>
      <c r="I54" s="2103"/>
      <c r="J54" s="2129" t="str">
        <f>I53&amp;".1"</f>
        <v>....1.1</v>
      </c>
      <c r="K54" s="1269"/>
      <c r="L54" s="1269"/>
      <c r="M54" s="1312" t="s">
        <v>430</v>
      </c>
      <c r="Q54" s="2259"/>
      <c r="R54" s="2259">
        <v>1</v>
      </c>
      <c r="S54" s="520"/>
      <c r="T54" s="359"/>
      <c r="U54" s="1338" t="str">
        <f>$J54</f>
        <v>....1.1</v>
      </c>
      <c r="V54" s="288" t="s">
        <v>431</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432</v>
      </c>
      <c r="AS54" s="502"/>
      <c r="AT54" s="502" t="str">
        <f>IF(V54="","",V54)</f>
        <v>Группа потребителей</v>
      </c>
      <c r="AU54" s="502"/>
      <c r="AV54" s="502"/>
      <c r="AW54" s="1157">
        <v>21</v>
      </c>
    </row>
    <row customHeight="1" ht="22.049999999999997">
      <c r="A55" s="1269" t="s">
        <v>188</v>
      </c>
      <c r="B55" s="1269" t="s">
        <v>189</v>
      </c>
      <c r="C55" s="1269" t="s">
        <v>190</v>
      </c>
      <c r="D55" s="1269" t="s">
        <v>191</v>
      </c>
      <c r="E55" s="2292"/>
      <c r="F55" s="2292"/>
      <c r="G55" s="2292"/>
      <c r="H55" s="2313"/>
      <c r="I55" s="2103"/>
      <c r="J55" s="2103"/>
      <c r="K55" s="2129" t="str">
        <f>J54&amp;".1"</f>
        <v>....1.1.1</v>
      </c>
      <c r="L55" s="141"/>
      <c r="M55" s="1312" t="s">
        <v>433</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473</v>
      </c>
      <c r="AR55" s="513">
        <f>STRCHECKDATE(X57:AP57)</f>
      </c>
      <c r="AS55" s="502"/>
      <c r="AT55" s="502" t="str">
        <f>IF(V55="","",V55)</f>
        <v/>
      </c>
      <c r="AU55" s="502"/>
      <c r="AV55" s="502"/>
      <c r="AW55" s="1157">
        <v>21</v>
      </c>
    </row>
    <row customHeight="1" ht="11.549999999999999">
      <c r="A56" s="1269" t="s">
        <v>188</v>
      </c>
      <c r="B56" s="1269" t="s">
        <v>189</v>
      </c>
      <c r="C56" s="1269" t="s">
        <v>190</v>
      </c>
      <c r="D56" s="1269" t="s">
        <v>191</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474</v>
      </c>
      <c r="AR56" s="513">
        <f>STRCHECKDATE(X58:AP58)</f>
      </c>
      <c r="AS56" s="502"/>
      <c r="AT56" s="502" t="str">
        <f>IF(V56="","",V56)</f>
        <v/>
      </c>
      <c r="AU56" s="502"/>
      <c r="AV56" s="502"/>
      <c r="AW56" s="1157">
        <v>11</v>
      </c>
    </row>
    <row customHeight="1" ht="0">
      <c r="A57" s="1269" t="s">
        <v>188</v>
      </c>
      <c r="B57" s="1269" t="s">
        <v>189</v>
      </c>
      <c r="C57" s="1269" t="s">
        <v>190</v>
      </c>
      <c r="D57" s="1269" t="s">
        <v>191</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188</v>
      </c>
      <c r="B58" s="1269" t="s">
        <v>189</v>
      </c>
      <c r="C58" s="1269" t="s">
        <v>190</v>
      </c>
      <c r="D58" s="1269" t="s">
        <v>191</v>
      </c>
      <c r="E58" s="2292"/>
      <c r="F58" s="2292"/>
      <c r="G58" s="2292"/>
      <c r="H58" s="2313"/>
      <c r="I58" s="2103"/>
      <c r="J58" s="2103"/>
      <c r="K58" s="2129"/>
      <c r="L58" s="1269"/>
      <c r="M58" s="1312"/>
      <c r="Q58" s="2259"/>
      <c r="R58" s="2259"/>
      <c r="S58" s="1333"/>
      <c r="T58" s="358"/>
      <c r="U58" s="1280"/>
      <c r="V58" s="290" t="s">
        <v>475</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188</v>
      </c>
      <c r="B59" s="1269" t="s">
        <v>189</v>
      </c>
      <c r="C59" s="1269" t="s">
        <v>190</v>
      </c>
      <c r="D59" s="1269" t="s">
        <v>191</v>
      </c>
      <c r="E59" s="2292"/>
      <c r="F59" s="2292"/>
      <c r="G59" s="2292"/>
      <c r="H59" s="2313"/>
      <c r="I59" s="2103"/>
      <c r="J59" s="2129"/>
      <c r="K59" s="1269"/>
      <c r="L59" s="1269"/>
      <c r="M59" s="1312"/>
      <c r="Q59" s="2259"/>
      <c r="R59" s="2259"/>
      <c r="S59" s="1333"/>
      <c r="T59" s="358"/>
      <c r="U59" s="1280"/>
      <c r="V59" s="289" t="s">
        <v>435</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188</v>
      </c>
      <c r="B60" s="1269" t="s">
        <v>189</v>
      </c>
      <c r="C60" s="1269" t="s">
        <v>190</v>
      </c>
      <c r="D60" s="1269" t="s">
        <v>191</v>
      </c>
      <c r="E60" s="2292"/>
      <c r="F60" s="2292"/>
      <c r="G60" s="2292"/>
      <c r="H60" s="2313"/>
      <c r="I60" s="2129"/>
      <c r="J60" s="1269"/>
      <c r="K60" s="1269"/>
      <c r="L60" s="1269"/>
      <c r="M60" s="1312"/>
      <c r="Q60" s="2259"/>
      <c r="R60" s="1333"/>
      <c r="S60" s="1333"/>
      <c r="T60" s="358"/>
      <c r="U60" s="1280"/>
      <c r="V60" s="367" t="s">
        <v>436</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188</v>
      </c>
      <c r="B61" s="1269" t="s">
        <v>189</v>
      </c>
      <c r="C61" s="1269" t="s">
        <v>190</v>
      </c>
      <c r="D61" s="1269" t="s">
        <v>191</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188</v>
      </c>
      <c r="B62" s="1377" t="s">
        <v>189</v>
      </c>
      <c r="C62" s="1377" t="s">
        <v>190</v>
      </c>
      <c r="D62" s="1376"/>
      <c r="E62" s="2292"/>
      <c r="F62" s="2292"/>
      <c r="G62" s="2291"/>
      <c r="H62" s="1376"/>
      <c r="I62" s="1376"/>
      <c r="J62" s="1376"/>
      <c r="K62" s="1376"/>
      <c r="L62" s="1376"/>
      <c r="M62" s="1379"/>
      <c r="N62" s="1380"/>
      <c r="O62" s="1380"/>
      <c r="P62" s="353"/>
      <c r="Q62" s="1318"/>
      <c r="R62" s="1319"/>
      <c r="S62" s="1318"/>
      <c r="T62" s="1318"/>
      <c r="U62" s="1324"/>
      <c r="V62" s="1327" t="s">
        <v>438</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188</v>
      </c>
      <c r="B63" s="1377" t="s">
        <v>189</v>
      </c>
      <c r="C63" s="1376"/>
      <c r="D63" s="1376"/>
      <c r="E63" s="2292"/>
      <c r="F63" s="2291"/>
      <c r="G63" s="1376"/>
      <c r="H63" s="1376"/>
      <c r="I63" s="1376"/>
      <c r="J63" s="1376"/>
      <c r="K63" s="1376"/>
      <c r="L63" s="1376"/>
      <c r="M63" s="1379"/>
      <c r="N63" s="1381"/>
      <c r="O63" s="1381"/>
      <c r="P63" s="353"/>
      <c r="Q63" s="1318"/>
      <c r="R63" s="1319"/>
      <c r="S63" s="1318"/>
      <c r="T63" s="1318"/>
      <c r="U63" s="1324"/>
      <c r="V63" s="1327" t="s">
        <v>282</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188</v>
      </c>
      <c r="B64" s="1377"/>
      <c r="C64" s="1377"/>
      <c r="D64" s="1377"/>
      <c r="E64" s="2291"/>
      <c r="F64" s="1377"/>
      <c r="G64" s="1377"/>
      <c r="H64" s="1377"/>
      <c r="I64" s="1377"/>
      <c r="J64" s="1377"/>
      <c r="K64" s="1377"/>
      <c r="L64" s="1377"/>
      <c r="M64" s="1383"/>
      <c r="N64" s="1381"/>
      <c r="O64" s="1381"/>
      <c r="P64" s="353"/>
      <c r="Q64" s="382"/>
      <c r="R64" s="1346"/>
      <c r="S64" s="382"/>
      <c r="T64" s="382"/>
      <c r="U64" s="1324"/>
      <c r="V64" s="1327" t="s">
        <v>291</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292</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86</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D49FF-9F3D-4DFC-3105-4383C91D27B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137</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420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421</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422</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423</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424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425</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426</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427</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485</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486</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487</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488</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489</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438</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282</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291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439</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440</v>
      </c>
      <c r="P23" s="1510"/>
      <c r="Q23" s="1512"/>
      <c r="R23" s="1512"/>
      <c r="Y23" s="1509" t="s">
        <v>442</v>
      </c>
      <c r="AA23" s="1509" t="s">
        <v>443</v>
      </c>
      <c r="AB23" s="1509" t="s">
        <v>490</v>
      </c>
      <c r="AE23" s="1509" t="s">
        <v>491</v>
      </c>
      <c r="AF23" s="1509" t="s">
        <v>490</v>
      </c>
      <c r="AI23" s="1509" t="s">
        <v>492</v>
      </c>
      <c r="AJ23" s="1509" t="s">
        <v>490</v>
      </c>
      <c r="AM23" s="1509" t="s">
        <v>493</v>
      </c>
      <c r="AQ23" s="1509" t="s">
        <v>442</v>
      </c>
      <c r="AS23" s="1509" t="s">
        <v>443</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МП г.о. Саранск "Саранское водопроводно-канализационное хозяйство"</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Государственный комитет по тарифам Республики Мордовия</v>
      </c>
      <c r="W30" s="2253"/>
      <c r="X30" s="2253"/>
      <c r="Y30" s="2253"/>
      <c r="Z30" s="2253"/>
      <c r="AA30" s="328"/>
      <c r="AB30" s="2253" t="str">
        <f>IF(TITLE_NAME_OR_PR_CHANGE="",IF(TITLE_NAME_OR_PR="","",TITLE_NAME_OR_PR),TITLE_NAME_OR_PR_CHANGE)</f>
        <v>Государственный комитет по тарифам Республики Мордовия</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445</v>
      </c>
      <c r="T31" s="2252"/>
      <c r="U31" s="1374"/>
      <c r="V31" s="2266" t="str">
        <f>IF(TITLE_DATE_PR_CHANGE="",IF(TITLE_DATE_PR="","",TITLE_DATE_PR),TITLE_DATE_PR_CHANGE)</f>
        <v>45833.40628472222</v>
      </c>
      <c r="W31" s="2266"/>
      <c r="X31" s="2266"/>
      <c r="Y31" s="2266"/>
      <c r="Z31" s="2266"/>
      <c r="AA31" s="328"/>
      <c r="AB31" s="2266" t="str">
        <f>IF(TITLE_DATE_PR_CHANGE="",IF(TITLE_DATE_PR="","",TITLE_DATE_PR),TITLE_DATE_PR_CHANGE)</f>
        <v>45833.40628472222</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446</v>
      </c>
      <c r="T32" s="2252"/>
      <c r="U32" s="1374"/>
      <c r="V32" s="2253" t="str">
        <f>IF(TITLE_NUMBER_PR_CHANGE="",IF(TITLE_NUMBER_PR="","",TITLE_NUMBER_PR),TITLE_NUMBER_PR_CHANGE)</f>
        <v>82</v>
      </c>
      <c r="W32" s="2253"/>
      <c r="X32" s="2253"/>
      <c r="Y32" s="2253"/>
      <c r="Z32" s="2253"/>
      <c r="AA32" s="328"/>
      <c r="AB32" s="2253" t="str">
        <f>IF(TITLE_NUMBER_PR_CHANGE="",IF(TITLE_NUMBER_PR="","",TITLE_NUMBER_PR),TITLE_NUMBER_PR_CHANGE)</f>
        <v>82</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http://publication.pravo.gov.ru/document/1301202506250004</v>
      </c>
      <c r="W33" s="2253"/>
      <c r="X33" s="2253"/>
      <c r="Y33" s="2253"/>
      <c r="Z33" s="2253"/>
      <c r="AA33" s="328"/>
      <c r="AB33" s="2253" t="str">
        <f>IF(TITLE_IST_PUB_CHANGE="",IF(TITLE_IST_PUB="","",TITLE_IST_PUB),TITLE_IST_PUB_CHANGE)</f>
        <v>http://publication.pravo.gov.ru/document/1301202506250004</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445</v>
      </c>
      <c r="T35" s="2252"/>
      <c r="U35" s="1374"/>
      <c r="V35" s="2266" t="str">
        <f>IF(TITLE_DATE_PR_CHANGE="",IF(TITLE_DATE_PR="","",TITLE_DATE_PR),TITLE_DATE_PR_CHANGE)</f>
        <v>45833.40628472222</v>
      </c>
      <c r="W35" s="2266"/>
      <c r="X35" s="2266"/>
      <c r="Y35" s="2266"/>
      <c r="Z35" s="2266"/>
      <c r="AA35" s="328"/>
      <c r="AB35" s="2266" t="str">
        <f>IF(TITLE_DATE_PR_CHANGE="",IF(TITLE_DATE_PR="","",TITLE_DATE_PR),TITLE_DATE_PR_CHANGE)</f>
        <v>45833.40628472222</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446</v>
      </c>
      <c r="T36" s="2252"/>
      <c r="U36" s="1374"/>
      <c r="V36" s="2253" t="str">
        <f>IF(TITLE_NUMBER_PR_CHANGE="",IF(TITLE_NUMBER_PR="","",TITLE_NUMBER_PR),TITLE_NUMBER_PR_CHANGE)</f>
        <v>82</v>
      </c>
      <c r="W36" s="2253"/>
      <c r="X36" s="2253"/>
      <c r="Y36" s="2253"/>
      <c r="Z36" s="2253"/>
      <c r="AA36" s="328"/>
      <c r="AB36" s="2253" t="str">
        <f>IF(TITLE_NUMBER_PR_CHANGE="",IF(TITLE_NUMBER_PR="","",TITLE_NUMBER_PR),TITLE_NUMBER_PR_CHANGE)</f>
        <v>82</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449</v>
      </c>
      <c r="AB37" s="328"/>
      <c r="AC37" s="328"/>
      <c r="AD37" s="328"/>
      <c r="AE37" s="328"/>
      <c r="AF37" s="328"/>
      <c r="AG37" s="328"/>
      <c r="AH37" s="328"/>
      <c r="AI37" s="328"/>
      <c r="AJ37" s="328"/>
      <c r="AK37" s="328"/>
      <c r="AL37" s="328"/>
      <c r="AM37" s="328"/>
      <c r="AN37" s="328"/>
      <c r="AO37" s="328"/>
      <c r="AP37" s="328"/>
      <c r="AQ37" s="328"/>
      <c r="AR37" s="328"/>
      <c r="AS37" s="280" t="s">
        <v>449</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324</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325</v>
      </c>
      <c r="BA39" s="1157">
        <v>14</v>
      </c>
    </row>
    <row customHeight="1" ht="14.699999999999998">
      <c r="Q40" s="293"/>
      <c r="R40" s="378"/>
      <c r="S40" s="2275" t="s">
        <v>92</v>
      </c>
      <c r="T40" s="2211" t="s">
        <v>494</v>
      </c>
      <c r="U40" s="303"/>
      <c r="V40" s="2277"/>
      <c r="W40" s="2277"/>
      <c r="X40" s="2277"/>
      <c r="Y40" s="2277"/>
      <c r="Z40" s="2278"/>
      <c r="AA40" s="2338" t="s">
        <v>452</v>
      </c>
      <c r="AB40" s="2330" t="s">
        <v>495</v>
      </c>
      <c r="AC40" s="2293"/>
      <c r="AD40" s="2293"/>
      <c r="AE40" s="2331"/>
      <c r="AF40" s="2293" t="s">
        <v>496</v>
      </c>
      <c r="AG40" s="2293"/>
      <c r="AH40" s="2293"/>
      <c r="AI40" s="2331"/>
      <c r="AJ40" s="2330" t="s">
        <v>497</v>
      </c>
      <c r="AK40" s="2293"/>
      <c r="AL40" s="2293"/>
      <c r="AM40" s="2331"/>
      <c r="AN40" s="2330" t="s">
        <v>451</v>
      </c>
      <c r="AO40" s="2293"/>
      <c r="AP40" s="2277"/>
      <c r="AQ40" s="2277"/>
      <c r="AR40" s="2278"/>
      <c r="AS40" s="2279" t="s">
        <v>452</v>
      </c>
      <c r="AT40" s="2282" t="s">
        <v>454</v>
      </c>
      <c r="AU40" s="2129"/>
      <c r="BA40" s="1157">
        <v>14</v>
      </c>
    </row>
    <row customHeight="1" ht="35.699999999999996">
      <c r="Q41" s="293"/>
      <c r="R41" s="378"/>
      <c r="S41" s="2275"/>
      <c r="T41" s="2211"/>
      <c r="U41" s="1033"/>
      <c r="V41" s="2129" t="s">
        <v>498</v>
      </c>
      <c r="W41" s="2129"/>
      <c r="X41" s="2296" t="s">
        <v>458</v>
      </c>
      <c r="Y41" s="2315"/>
      <c r="Z41" s="2316"/>
      <c r="AA41" s="2339"/>
      <c r="AB41" s="2332"/>
      <c r="AC41" s="2333"/>
      <c r="AD41" s="2333"/>
      <c r="AE41" s="2334"/>
      <c r="AF41" s="2333"/>
      <c r="AG41" s="2333"/>
      <c r="AH41" s="2333"/>
      <c r="AI41" s="2334"/>
      <c r="AJ41" s="2332"/>
      <c r="AK41" s="2333"/>
      <c r="AL41" s="2333"/>
      <c r="AM41" s="2333"/>
      <c r="AN41" s="2129" t="s">
        <v>498</v>
      </c>
      <c r="AO41" s="2129"/>
      <c r="AP41" s="2315" t="s">
        <v>458</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149</v>
      </c>
      <c r="C43" s="1372" t="s">
        <v>150</v>
      </c>
      <c r="D43" s="1372" t="s">
        <v>151</v>
      </c>
      <c r="E43" s="1366" t="s">
        <v>459</v>
      </c>
      <c r="F43" s="1366" t="s">
        <v>460</v>
      </c>
      <c r="G43" s="1366" t="s">
        <v>461</v>
      </c>
      <c r="H43" s="1366" t="s">
        <v>462</v>
      </c>
      <c r="I43" s="1366" t="s">
        <v>463</v>
      </c>
      <c r="J43" s="1366" t="s">
        <v>464</v>
      </c>
      <c r="K43" s="1366" t="s">
        <v>465</v>
      </c>
      <c r="L43" s="1366" t="s">
        <v>440</v>
      </c>
      <c r="Q43" s="293"/>
      <c r="R43" s="378"/>
      <c r="S43" s="2275"/>
      <c r="T43" s="2211"/>
      <c r="U43" s="304"/>
      <c r="V43" s="1332" t="s">
        <v>499</v>
      </c>
      <c r="W43" s="1332" t="s">
        <v>500</v>
      </c>
      <c r="X43" s="1340" t="s">
        <v>468</v>
      </c>
      <c r="Y43" s="2272" t="s">
        <v>469</v>
      </c>
      <c r="Z43" s="2273"/>
      <c r="AA43" s="2340"/>
      <c r="AB43" s="2335"/>
      <c r="AC43" s="2336"/>
      <c r="AD43" s="2336"/>
      <c r="AE43" s="2337"/>
      <c r="AF43" s="2336"/>
      <c r="AG43" s="2336"/>
      <c r="AH43" s="2336"/>
      <c r="AI43" s="2337"/>
      <c r="AJ43" s="2335"/>
      <c r="AK43" s="2336"/>
      <c r="AL43" s="2336"/>
      <c r="AM43" s="2337"/>
      <c r="AN43" s="1862" t="s">
        <v>499</v>
      </c>
      <c r="AO43" s="1862" t="s">
        <v>500</v>
      </c>
      <c r="AP43" s="1340" t="s">
        <v>468</v>
      </c>
      <c r="AQ43" s="2272" t="s">
        <v>469</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124</v>
      </c>
      <c r="T44" s="1257" t="s">
        <v>107</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212</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137</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212</v>
      </c>
      <c r="B46" s="1365" t="s">
        <v>213</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421</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422</v>
      </c>
      <c r="AW46" s="502"/>
      <c r="AX46" s="502" t="str">
        <f>IF(T46="","",T46)</f>
        <v>Территория действия тарифа</v>
      </c>
      <c r="AY46" s="502"/>
      <c r="AZ46" s="502"/>
      <c r="BA46" s="1157">
        <v>21</v>
      </c>
    </row>
    <row customHeight="1" ht="24">
      <c r="A47" s="1365" t="s">
        <v>212</v>
      </c>
      <c r="B47" s="1365" t="s">
        <v>213</v>
      </c>
      <c r="C47" s="1365" t="s">
        <v>214</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423</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424</v>
      </c>
      <c r="AW47" s="502"/>
      <c r="AX47" s="502" t="str">
        <f>IF(T47="","",T47)</f>
        <v>Наименование системы теплоснабжения </v>
      </c>
      <c r="AY47" s="502"/>
      <c r="AZ47" s="502"/>
      <c r="BA47" s="1157">
        <v>23</v>
      </c>
    </row>
    <row customHeight="1" ht="21">
      <c r="A48" s="1365" t="s">
        <v>212</v>
      </c>
      <c r="B48" s="1365" t="s">
        <v>213</v>
      </c>
      <c r="C48" s="1365" t="s">
        <v>214</v>
      </c>
      <c r="D48" s="1365" t="s">
        <v>215</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425</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426</v>
      </c>
      <c r="AW48" s="502"/>
      <c r="AX48" s="502" t="str">
        <f>IF(T48="","",T48)</f>
        <v>Источник тепловой энергии  </v>
      </c>
      <c r="AY48" s="502"/>
      <c r="AZ48" s="502"/>
      <c r="BA48" s="1157">
        <v>20</v>
      </c>
    </row>
    <row s="1644" customFormat="1" customHeight="1" ht="1.05">
      <c r="A49" s="1345" t="s">
        <v>212</v>
      </c>
      <c r="B49" s="1345" t="s">
        <v>213</v>
      </c>
      <c r="C49" s="1345" t="s">
        <v>214</v>
      </c>
      <c r="D49" s="1345" t="s">
        <v>215</v>
      </c>
      <c r="E49" s="2261"/>
      <c r="F49" s="2261"/>
      <c r="G49" s="2261"/>
      <c r="H49" s="2261"/>
      <c r="I49" s="2258" t="str">
        <f>S48&amp;".1"</f>
        <v>....1</v>
      </c>
      <c r="J49" s="1345"/>
      <c r="K49" s="1345"/>
      <c r="L49" s="1348" t="s">
        <v>427</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212</v>
      </c>
      <c r="B50" s="1345" t="s">
        <v>213</v>
      </c>
      <c r="C50" s="1345" t="s">
        <v>214</v>
      </c>
      <c r="D50" s="1345" t="s">
        <v>215</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212</v>
      </c>
      <c r="B51" s="1365" t="s">
        <v>213</v>
      </c>
      <c r="C51" s="1365" t="s">
        <v>214</v>
      </c>
      <c r="D51" s="1365" t="s">
        <v>215</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65</v>
      </c>
      <c r="AR51" s="1736"/>
      <c r="AS51" s="1461" t="s">
        <v>65</v>
      </c>
      <c r="AT51" s="1350"/>
      <c r="AU51" s="2255" t="s">
        <v>501</v>
      </c>
      <c r="AV51" s="513">
        <f>STRCHECKDATE(V54:AT54)</f>
      </c>
      <c r="AW51" s="502"/>
      <c r="AX51" s="502" t="str">
        <f>IF(T51="","",T51)</f>
        <v/>
      </c>
      <c r="AY51" s="502"/>
      <c r="AZ51" s="502"/>
      <c r="BA51" s="1157">
        <v>21</v>
      </c>
    </row>
    <row customHeight="1" ht="11.549999999999999">
      <c r="A52" s="1365" t="s">
        <v>212</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486</v>
      </c>
      <c r="AN52" s="1395"/>
      <c r="AO52" s="1498"/>
      <c r="AP52" s="1395"/>
      <c r="AQ52" s="1395"/>
      <c r="AR52" s="1395"/>
      <c r="AS52" s="1395"/>
      <c r="AT52" s="1392"/>
      <c r="AU52" s="2256"/>
      <c r="AW52" s="502"/>
      <c r="AX52" s="502"/>
      <c r="AY52" s="502"/>
      <c r="AZ52" s="502"/>
      <c r="BA52" s="1157">
        <v>11</v>
      </c>
    </row>
    <row customHeight="1" ht="11.549999999999999">
      <c r="A53" s="1365" t="s">
        <v>212</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487</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212</v>
      </c>
      <c r="B54" s="1365" t="s">
        <v>213</v>
      </c>
      <c r="C54" s="1365" t="s">
        <v>214</v>
      </c>
      <c r="D54" s="1365" t="s">
        <v>215</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488</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212</v>
      </c>
      <c r="B55" s="1365" t="s">
        <v>213</v>
      </c>
      <c r="C55" s="1365" t="s">
        <v>214</v>
      </c>
      <c r="D55" s="1365" t="s">
        <v>215</v>
      </c>
      <c r="E55" s="2261"/>
      <c r="F55" s="2261"/>
      <c r="G55" s="2261"/>
      <c r="H55" s="2261"/>
      <c r="I55" s="2288"/>
      <c r="J55" s="2258"/>
      <c r="K55" s="1365"/>
      <c r="L55" s="1366"/>
      <c r="P55" s="2259"/>
      <c r="Q55" s="2259"/>
      <c r="R55" s="358"/>
      <c r="S55" s="1280"/>
      <c r="T55" s="289" t="s">
        <v>489</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212</v>
      </c>
      <c r="B56" s="1345" t="s">
        <v>213</v>
      </c>
      <c r="C56" s="1345" t="s">
        <v>214</v>
      </c>
      <c r="D56" s="1345" t="s">
        <v>215</v>
      </c>
      <c r="E56" s="2261"/>
      <c r="F56" s="2261"/>
      <c r="G56" s="2261"/>
      <c r="H56" s="2261"/>
      <c r="I56" s="2258"/>
      <c r="J56" s="1345"/>
      <c r="K56" s="1345"/>
      <c r="L56" s="1348"/>
      <c r="M56" s="512"/>
      <c r="N56" s="512"/>
      <c r="O56" s="512"/>
      <c r="P56" s="2259"/>
      <c r="Q56" s="1333"/>
      <c r="R56" s="358"/>
      <c r="S56" s="1388"/>
      <c r="T56" s="1389" t="s">
        <v>436</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212</v>
      </c>
      <c r="B57" s="1345" t="s">
        <v>213</v>
      </c>
      <c r="C57" s="1345" t="s">
        <v>214</v>
      </c>
      <c r="D57" s="1345" t="s">
        <v>215</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212</v>
      </c>
      <c r="B58" s="1345" t="s">
        <v>213</v>
      </c>
      <c r="C58" s="1345" t="s">
        <v>214</v>
      </c>
      <c r="D58" s="1316"/>
      <c r="E58" s="2261"/>
      <c r="F58" s="2261"/>
      <c r="G58" s="2260"/>
      <c r="H58" s="1316"/>
      <c r="I58" s="1316"/>
      <c r="J58" s="1316"/>
      <c r="K58" s="1316"/>
      <c r="L58" s="1341"/>
      <c r="M58" s="1317"/>
      <c r="N58" s="1317"/>
      <c r="P58" s="1318"/>
      <c r="Q58" s="1319"/>
      <c r="R58" s="1318"/>
      <c r="S58" s="1324"/>
      <c r="T58" s="1327" t="s">
        <v>438</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212</v>
      </c>
      <c r="B59" s="1345" t="s">
        <v>213</v>
      </c>
      <c r="C59" s="1316"/>
      <c r="D59" s="1316"/>
      <c r="E59" s="2261"/>
      <c r="F59" s="2260"/>
      <c r="G59" s="1316"/>
      <c r="H59" s="1316"/>
      <c r="I59" s="1316"/>
      <c r="J59" s="1316"/>
      <c r="K59" s="1316"/>
      <c r="L59" s="1341"/>
      <c r="M59" s="1323"/>
      <c r="N59" s="1323"/>
      <c r="P59" s="1318"/>
      <c r="Q59" s="1319"/>
      <c r="R59" s="1318"/>
      <c r="S59" s="1324"/>
      <c r="T59" s="1327" t="s">
        <v>282</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212</v>
      </c>
      <c r="B60" s="1345"/>
      <c r="C60" s="1345"/>
      <c r="D60" s="1345"/>
      <c r="E60" s="2261"/>
      <c r="F60" s="1345"/>
      <c r="G60" s="1345"/>
      <c r="H60" s="1345"/>
      <c r="I60" s="1345"/>
      <c r="J60" s="1345"/>
      <c r="K60" s="1345"/>
      <c r="L60" s="1348"/>
      <c r="M60" s="1323"/>
      <c r="N60" s="1323"/>
      <c r="O60" s="520"/>
      <c r="P60" s="382"/>
      <c r="Q60" s="1346"/>
      <c r="R60" s="382"/>
      <c r="S60" s="1324"/>
      <c r="T60" s="1327" t="s">
        <v>291</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212</v>
      </c>
      <c r="B61" s="1345"/>
      <c r="C61" s="1345"/>
      <c r="D61" s="1345"/>
      <c r="E61" s="2260"/>
      <c r="F61" s="1345"/>
      <c r="G61" s="1345"/>
      <c r="H61" s="1345"/>
      <c r="I61" s="1345"/>
      <c r="J61" s="1345"/>
      <c r="K61" s="1345"/>
      <c r="L61" s="1348"/>
      <c r="M61" s="1323"/>
      <c r="N61" s="1323"/>
      <c r="O61" s="520"/>
      <c r="P61" s="382"/>
      <c r="Q61" s="1346"/>
      <c r="R61" s="382"/>
      <c r="S61" s="1324"/>
      <c r="T61" s="1327" t="s">
        <v>291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292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86</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49B9B9-F35F-07AE-1433-D884B76E587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502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504</v>
      </c>
      <c r="U5" s="302"/>
      <c r="V5" s="2352"/>
      <c r="W5" s="2353"/>
      <c r="X5" s="2353"/>
      <c r="Y5" s="2353"/>
      <c r="Z5" s="2353"/>
      <c r="AA5" s="2353"/>
      <c r="AB5" s="2354"/>
      <c r="AC5" s="2355"/>
      <c r="AD5" s="2356"/>
      <c r="AE5" s="2356"/>
      <c r="AF5" s="2356"/>
      <c r="AG5" s="2356"/>
      <c r="AH5" s="2356"/>
      <c r="AI5" s="2356"/>
      <c r="AJ5" s="2357"/>
      <c r="AK5" s="1260" t="s">
        <v>505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27">
        <f>$J6</f>
      </c>
      <c r="T6" s="288" t="s">
        <v>431</v>
      </c>
      <c r="U6" s="302"/>
      <c r="V6" s="2247"/>
      <c r="W6" s="2248"/>
      <c r="X6" s="2248"/>
      <c r="Y6" s="2248"/>
      <c r="Z6" s="2248"/>
      <c r="AA6" s="2248"/>
      <c r="AB6" s="2249"/>
      <c r="AC6" s="2247"/>
      <c r="AD6" s="2248"/>
      <c r="AE6" s="2248"/>
      <c r="AF6" s="2248"/>
      <c r="AG6" s="2248"/>
      <c r="AH6" s="2248"/>
      <c r="AI6" s="2248"/>
      <c r="AJ6" s="2249"/>
      <c r="AK6" s="1309" t="s">
        <v>506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369"/>
      <c r="X9" s="369"/>
      <c r="Y9" s="369"/>
      <c r="Z9" s="369"/>
      <c r="AA9" s="369"/>
      <c r="AB9" s="369"/>
      <c r="AC9" s="369"/>
      <c r="AD9" s="369"/>
      <c r="AE9" s="369"/>
      <c r="AF9" s="369"/>
      <c r="AG9" s="369"/>
      <c r="AH9" s="369"/>
      <c r="AI9" s="369"/>
      <c r="AJ9" s="369"/>
      <c r="AK9" s="1260" t="s">
        <v>508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439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440</v>
      </c>
      <c r="P20" s="1364"/>
      <c r="Q20" s="1444"/>
      <c r="R20" s="1444"/>
      <c r="S20" s="731"/>
      <c r="T20" s="1162" t="s">
        <v>441</v>
      </c>
      <c r="Z20" s="188" t="s">
        <v>442</v>
      </c>
      <c r="AB20" s="188" t="s">
        <v>443</v>
      </c>
      <c r="AC20" s="1162" t="s">
        <v>441</v>
      </c>
      <c r="AG20" s="188" t="s">
        <v>444</v>
      </c>
      <c r="AI20" s="188" t="s">
        <v>443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328"/>
      <c r="AC27" s="2253" t="str">
        <f>IF(TITLE_NAME_OR_PR_CHANGE="",IF(TITLE_NAME_OR_PR="","",TITLE_NAME_OR_PR),TITLE_NAME_OR_PR_CHANGE)</f>
        <v>Государственный комитет по тарифам Республики Мордовия</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328"/>
      <c r="AC28" s="2266" t="str">
        <f>IF(TITLE_DATE_PR_CHANGE="",IF(TITLE_DATE_PR="","",TITLE_DATE_PR),TITLE_DATE_PR_CHANGE)</f>
        <v>45833.40628472222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328"/>
      <c r="AC29" s="2253" t="str">
        <f>IF(TITLE_NUMBER_PR_CHANGE="",IF(TITLE_NUMBER_PR="","",TITLE_NUMBER_PR),TITLE_NUMBER_PR_CHANGE)</f>
        <v>82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328"/>
      <c r="AC30" s="2253" t="str">
        <f>IF(TITLE_IST_PUB_CHANGE="",IF(TITLE_IST_PUB="","",TITLE_IST_PUB),TITLE_IST_PUB_CHANGE)</f>
        <v>http://publication.pravo.gov.ru/document/1301202506250004</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328"/>
      <c r="AC32" s="2266" t="str">
        <f>IF(TITLE_DATE_PR_CHANGE="",IF(TITLE_DATE_PR="","",TITLE_DATE_PR),TITLE_DATE_PR_CHANGE)</f>
        <v>45833.40628472222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328"/>
      <c r="AC33" s="2253" t="str">
        <f>IF(TITLE_NUMBER_PR_CHANGE="",IF(TITLE_NUMBER_PR="","",TITLE_NUMBER_PR),TITLE_NUMBER_PR_CHANGE)</f>
        <v>82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449</v>
      </c>
      <c r="AC34" s="328"/>
      <c r="AD34" s="328"/>
      <c r="AE34" s="328"/>
      <c r="AF34" s="328"/>
      <c r="AG34" s="328"/>
      <c r="AH34" s="328"/>
      <c r="AI34" s="280" t="s">
        <v>449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92</v>
      </c>
      <c r="T37" s="2211" t="s">
        <v>450</v>
      </c>
      <c r="U37" s="303"/>
      <c r="V37" s="2276" t="s">
        <v>451</v>
      </c>
      <c r="W37" s="2277"/>
      <c r="X37" s="2277"/>
      <c r="Y37" s="2277"/>
      <c r="Z37" s="2277"/>
      <c r="AA37" s="2278"/>
      <c r="AB37" s="2279" t="s">
        <v>452</v>
      </c>
      <c r="AC37" s="2276" t="s">
        <v>451</v>
      </c>
      <c r="AD37" s="2277"/>
      <c r="AE37" s="2277"/>
      <c r="AF37" s="2277"/>
      <c r="AG37" s="2277"/>
      <c r="AH37" s="2278"/>
      <c r="AI37" s="2279" t="s">
        <v>453</v>
      </c>
      <c r="AJ37" s="2282" t="s">
        <v>454</v>
      </c>
      <c r="AK37" s="2129"/>
      <c r="AQ37" s="1157">
        <v>14</v>
      </c>
    </row>
    <row customHeight="1" ht="35.699999999999996">
      <c r="Q38" s="378"/>
      <c r="R38" s="378"/>
      <c r="S38" s="2275"/>
      <c r="T38" s="2211"/>
      <c r="U38" s="1033"/>
      <c r="V38" s="1354" t="s">
        <v>510</v>
      </c>
      <c r="W38" s="2264" t="s">
        <v>457</v>
      </c>
      <c r="X38" s="2265"/>
      <c r="Y38" s="2264" t="s">
        <v>458</v>
      </c>
      <c r="Z38" s="2271"/>
      <c r="AA38" s="2265"/>
      <c r="AB38" s="2280"/>
      <c r="AC38" s="1354" t="s">
        <v>510</v>
      </c>
      <c r="AD38" s="2264" t="s">
        <v>457</v>
      </c>
      <c r="AE38" s="2265"/>
      <c r="AF38" s="2264" t="s">
        <v>458</v>
      </c>
      <c r="AG38" s="2271"/>
      <c r="AH38" s="2265"/>
      <c r="AI38" s="2280"/>
      <c r="AJ38" s="2283"/>
      <c r="AK38" s="2129"/>
      <c r="AQ38" s="1157">
        <v>34</v>
      </c>
    </row>
    <row customHeight="1" ht="35.699999999999996">
      <c r="A39" s="1372"/>
      <c r="B39" s="1372" t="s">
        <v>149</v>
      </c>
      <c r="C39" s="1372" t="s">
        <v>150</v>
      </c>
      <c r="D39" s="1372" t="s">
        <v>151</v>
      </c>
      <c r="E39" s="1366" t="s">
        <v>459</v>
      </c>
      <c r="F39" s="1366" t="s">
        <v>460</v>
      </c>
      <c r="G39" s="1366" t="s">
        <v>461</v>
      </c>
      <c r="H39" s="1366"/>
      <c r="I39" s="1366" t="s">
        <v>511</v>
      </c>
      <c r="J39" s="1366" t="s">
        <v>464</v>
      </c>
      <c r="K39" s="1366" t="s">
        <v>512</v>
      </c>
      <c r="L39" s="1366" t="s">
        <v>440</v>
      </c>
      <c r="Q39" s="378"/>
      <c r="R39" s="378"/>
      <c r="S39" s="2275"/>
      <c r="T39" s="2211"/>
      <c r="U39" s="304"/>
      <c r="V39" s="1354" t="s">
        <v>513</v>
      </c>
      <c r="W39" s="1224" t="s">
        <v>514</v>
      </c>
      <c r="X39" s="1224" t="s">
        <v>515</v>
      </c>
      <c r="Y39" s="1359" t="s">
        <v>468</v>
      </c>
      <c r="Z39" s="2272" t="s">
        <v>469</v>
      </c>
      <c r="AA39" s="2273"/>
      <c r="AB39" s="2281"/>
      <c r="AC39" s="1354" t="s">
        <v>513</v>
      </c>
      <c r="AD39" s="1224" t="s">
        <v>514</v>
      </c>
      <c r="AE39" s="1224" t="s">
        <v>515</v>
      </c>
      <c r="AF39" s="1359" t="s">
        <v>468</v>
      </c>
      <c r="AG39" s="2272" t="s">
        <v>469</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107</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502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503</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516</v>
      </c>
      <c r="E44" s="2261"/>
      <c r="F44" s="2261"/>
      <c r="G44" s="2261"/>
      <c r="H44" s="2261"/>
      <c r="I44" s="2258" t="str">
        <f>S43&amp;".1"</f>
        <v>...1</v>
      </c>
      <c r="J44" s="1365"/>
      <c r="K44" s="1365"/>
      <c r="L44" s="1366"/>
      <c r="P44" s="2259">
        <v>1</v>
      </c>
      <c r="Q44" s="1356"/>
      <c r="R44" s="358"/>
      <c r="S44" s="1360" t="str">
        <f>$I44</f>
        <v>...1</v>
      </c>
      <c r="T44" s="287" t="s">
        <v>504</v>
      </c>
      <c r="U44" s="302"/>
      <c r="V44" s="2352"/>
      <c r="W44" s="2353"/>
      <c r="X44" s="2353"/>
      <c r="Y44" s="2353"/>
      <c r="Z44" s="2353"/>
      <c r="AA44" s="2353"/>
      <c r="AB44" s="2354"/>
      <c r="AC44" s="2355"/>
      <c r="AD44" s="2356"/>
      <c r="AE44" s="2356"/>
      <c r="AF44" s="2356"/>
      <c r="AG44" s="2356"/>
      <c r="AH44" s="2356"/>
      <c r="AI44" s="2356"/>
      <c r="AJ44" s="2357"/>
      <c r="AK44" s="1260" t="s">
        <v>505</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516</v>
      </c>
      <c r="E45" s="2261"/>
      <c r="F45" s="2261"/>
      <c r="G45" s="2261"/>
      <c r="H45" s="2261"/>
      <c r="I45" s="2288"/>
      <c r="J45" s="2258" t="str">
        <f>I44&amp;".1"</f>
        <v>...1.1</v>
      </c>
      <c r="K45" s="1365"/>
      <c r="L45" s="1366" t="s">
        <v>430</v>
      </c>
      <c r="P45" s="2259"/>
      <c r="Q45" s="2259">
        <v>1</v>
      </c>
      <c r="R45" s="359"/>
      <c r="S45" s="1360" t="str">
        <f>$J45</f>
        <v>...1.1</v>
      </c>
      <c r="T45" s="288" t="s">
        <v>431</v>
      </c>
      <c r="U45" s="302"/>
      <c r="V45" s="2247"/>
      <c r="W45" s="2248"/>
      <c r="X45" s="2248"/>
      <c r="Y45" s="2248"/>
      <c r="Z45" s="2248"/>
      <c r="AA45" s="2248"/>
      <c r="AB45" s="2249"/>
      <c r="AC45" s="2247"/>
      <c r="AD45" s="2248"/>
      <c r="AE45" s="2248"/>
      <c r="AF45" s="2248"/>
      <c r="AG45" s="2248"/>
      <c r="AH45" s="2248"/>
      <c r="AI45" s="2248"/>
      <c r="AJ45" s="2249"/>
      <c r="AK45" s="1309" t="s">
        <v>506</v>
      </c>
      <c r="AM45" s="502"/>
      <c r="AN45" s="502" t="str">
        <f>IF(T45="","",T45)</f>
        <v>Группа потребителей</v>
      </c>
      <c r="AO45" s="502"/>
      <c r="AP45" s="502"/>
      <c r="AQ45" s="1157">
        <v>23</v>
      </c>
    </row>
    <row customHeight="1" ht="24">
      <c r="A46" s="1365" t="s">
        <v>238</v>
      </c>
      <c r="B46" s="1365" t="s">
        <v>239</v>
      </c>
      <c r="C46" s="1365" t="s">
        <v>240</v>
      </c>
      <c r="D46" s="1365" t="s">
        <v>516</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516</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516</v>
      </c>
      <c r="E48" s="2261"/>
      <c r="F48" s="2261"/>
      <c r="G48" s="2261"/>
      <c r="H48" s="2261"/>
      <c r="I48" s="2288"/>
      <c r="J48" s="2258"/>
      <c r="K48" s="1365"/>
      <c r="L48" s="1366"/>
      <c r="P48" s="2259"/>
      <c r="Q48" s="2259"/>
      <c r="R48" s="358"/>
      <c r="S48" s="1280"/>
      <c r="T48" s="289" t="s">
        <v>507</v>
      </c>
      <c r="U48" s="369"/>
      <c r="V48" s="369"/>
      <c r="W48" s="369"/>
      <c r="X48" s="369"/>
      <c r="Y48" s="369"/>
      <c r="Z48" s="369"/>
      <c r="AA48" s="369"/>
      <c r="AB48" s="369"/>
      <c r="AC48" s="369"/>
      <c r="AD48" s="369"/>
      <c r="AE48" s="369"/>
      <c r="AF48" s="369"/>
      <c r="AG48" s="369"/>
      <c r="AH48" s="369"/>
      <c r="AI48" s="369"/>
      <c r="AJ48" s="369"/>
      <c r="AK48" s="1260" t="s">
        <v>508</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516</v>
      </c>
      <c r="E49" s="2261"/>
      <c r="F49" s="2261"/>
      <c r="G49" s="2261"/>
      <c r="H49" s="2261"/>
      <c r="I49" s="2258"/>
      <c r="J49" s="1365"/>
      <c r="K49" s="1365"/>
      <c r="L49" s="1366"/>
      <c r="P49" s="2259"/>
      <c r="Q49" s="1356"/>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516</v>
      </c>
      <c r="E50" s="2261"/>
      <c r="F50" s="2261"/>
      <c r="G50" s="2261"/>
      <c r="H50" s="2260"/>
      <c r="I50" s="1365"/>
      <c r="J50" s="1365"/>
      <c r="K50" s="1365"/>
      <c r="L50" s="1366"/>
      <c r="M50" s="1367"/>
      <c r="N50" s="1367"/>
      <c r="O50" s="539"/>
      <c r="P50" s="362"/>
      <c r="Q50" s="377"/>
      <c r="R50" s="357"/>
      <c r="S50" s="1280"/>
      <c r="T50" s="374" t="s">
        <v>509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28"/>
      <c r="M51" s="1323"/>
      <c r="N51" s="1323"/>
      <c r="P51" s="1318"/>
      <c r="Q51" s="1319"/>
      <c r="R51" s="1318"/>
      <c r="S51" s="1324"/>
      <c r="T51" s="1327" t="s">
        <v>282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291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86</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A992E5-2D31-A80E-9D45-3E0AE3809C2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502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504</v>
      </c>
      <c r="U5" s="302"/>
      <c r="V5" s="2352"/>
      <c r="W5" s="2353"/>
      <c r="X5" s="2353"/>
      <c r="Y5" s="2353"/>
      <c r="Z5" s="2353"/>
      <c r="AA5" s="2353"/>
      <c r="AB5" s="2354"/>
      <c r="AC5" s="2355"/>
      <c r="AD5" s="2356"/>
      <c r="AE5" s="2356"/>
      <c r="AF5" s="2356"/>
      <c r="AG5" s="2356"/>
      <c r="AH5" s="2356"/>
      <c r="AI5" s="2356"/>
      <c r="AJ5" s="2357"/>
      <c r="AK5" s="1260" t="s">
        <v>505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59">
        <f>$J6</f>
      </c>
      <c r="T6" s="288" t="s">
        <v>431</v>
      </c>
      <c r="U6" s="302"/>
      <c r="V6" s="2247"/>
      <c r="W6" s="2248"/>
      <c r="X6" s="2248"/>
      <c r="Y6" s="2248"/>
      <c r="Z6" s="2248"/>
      <c r="AA6" s="2248"/>
      <c r="AB6" s="2249"/>
      <c r="AC6" s="2247"/>
      <c r="AD6" s="2248"/>
      <c r="AE6" s="2248"/>
      <c r="AF6" s="2248"/>
      <c r="AG6" s="2248"/>
      <c r="AH6" s="2248"/>
      <c r="AI6" s="2248"/>
      <c r="AJ6" s="2249"/>
      <c r="AK6" s="1309" t="s">
        <v>506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369"/>
      <c r="X9" s="369"/>
      <c r="Y9" s="369"/>
      <c r="Z9" s="369"/>
      <c r="AA9" s="369"/>
      <c r="AB9" s="369"/>
      <c r="AC9" s="369"/>
      <c r="AD9" s="369"/>
      <c r="AE9" s="369"/>
      <c r="AF9" s="369"/>
      <c r="AG9" s="369"/>
      <c r="AH9" s="369"/>
      <c r="AI9" s="369"/>
      <c r="AJ9" s="369"/>
      <c r="AK9" s="1260" t="s">
        <v>508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439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440</v>
      </c>
      <c r="P20" s="1364"/>
      <c r="Q20" s="1444"/>
      <c r="R20" s="1444"/>
      <c r="S20" s="731"/>
      <c r="T20" s="1162" t="s">
        <v>441</v>
      </c>
      <c r="Z20" s="188" t="s">
        <v>442</v>
      </c>
      <c r="AB20" s="188" t="s">
        <v>443</v>
      </c>
      <c r="AC20" s="1162" t="s">
        <v>441</v>
      </c>
      <c r="AG20" s="188" t="s">
        <v>444</v>
      </c>
      <c r="AI20" s="188" t="s">
        <v>443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328"/>
      <c r="AC27" s="2253" t="str">
        <f>IF(TITLE_NAME_OR_PR_CHANGE="",IF(TITLE_NAME_OR_PR="","",TITLE_NAME_OR_PR),TITLE_NAME_OR_PR_CHANGE)</f>
        <v>Государственный комитет по тарифам Республики Мордовия</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328"/>
      <c r="AC28" s="2266" t="str">
        <f>IF(TITLE_DATE_PR_CHANGE="",IF(TITLE_DATE_PR="","",TITLE_DATE_PR),TITLE_DATE_PR_CHANGE)</f>
        <v>45833.40628472222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328"/>
      <c r="AC29" s="2253" t="str">
        <f>IF(TITLE_NUMBER_PR_CHANGE="",IF(TITLE_NUMBER_PR="","",TITLE_NUMBER_PR),TITLE_NUMBER_PR_CHANGE)</f>
        <v>82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328"/>
      <c r="AC30" s="2253" t="str">
        <f>IF(TITLE_IST_PUB_CHANGE="",IF(TITLE_IST_PUB="","",TITLE_IST_PUB),TITLE_IST_PUB_CHANGE)</f>
        <v>http://publication.pravo.gov.ru/document/1301202506250004</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328"/>
      <c r="AC32" s="2266" t="str">
        <f>IF(TITLE_DATE_PR_CHANGE="",IF(TITLE_DATE_PR="","",TITLE_DATE_PR),TITLE_DATE_PR_CHANGE)</f>
        <v>45833.40628472222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328"/>
      <c r="AC33" s="2253" t="str">
        <f>IF(TITLE_NUMBER_PR_CHANGE="",IF(TITLE_NUMBER_PR="","",TITLE_NUMBER_PR),TITLE_NUMBER_PR_CHANGE)</f>
        <v>82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449</v>
      </c>
      <c r="AC34" s="328"/>
      <c r="AD34" s="328"/>
      <c r="AE34" s="328"/>
      <c r="AF34" s="328"/>
      <c r="AG34" s="328"/>
      <c r="AH34" s="328"/>
      <c r="AI34" s="280" t="s">
        <v>449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92</v>
      </c>
      <c r="T37" s="2211" t="s">
        <v>450</v>
      </c>
      <c r="U37" s="303"/>
      <c r="V37" s="2276" t="s">
        <v>451</v>
      </c>
      <c r="W37" s="2277"/>
      <c r="X37" s="2277"/>
      <c r="Y37" s="2277"/>
      <c r="Z37" s="2277"/>
      <c r="AA37" s="2278"/>
      <c r="AB37" s="2279" t="s">
        <v>452</v>
      </c>
      <c r="AC37" s="2276" t="s">
        <v>451</v>
      </c>
      <c r="AD37" s="2277"/>
      <c r="AE37" s="2277"/>
      <c r="AF37" s="2277"/>
      <c r="AG37" s="2277"/>
      <c r="AH37" s="2278"/>
      <c r="AI37" s="2279" t="s">
        <v>453</v>
      </c>
      <c r="AJ37" s="2282" t="s">
        <v>454</v>
      </c>
      <c r="AK37" s="2129"/>
      <c r="AQ37" s="1157">
        <v>14</v>
      </c>
    </row>
    <row customHeight="1" ht="35.699999999999996">
      <c r="Q38" s="378"/>
      <c r="R38" s="378"/>
      <c r="S38" s="2275"/>
      <c r="T38" s="2211"/>
      <c r="U38" s="1033"/>
      <c r="V38" s="1454" t="s">
        <v>510</v>
      </c>
      <c r="W38" s="2264" t="s">
        <v>457</v>
      </c>
      <c r="X38" s="2265"/>
      <c r="Y38" s="2264" t="s">
        <v>458</v>
      </c>
      <c r="Z38" s="2271"/>
      <c r="AA38" s="2265"/>
      <c r="AB38" s="2280"/>
      <c r="AC38" s="1454" t="s">
        <v>510</v>
      </c>
      <c r="AD38" s="2264" t="s">
        <v>457</v>
      </c>
      <c r="AE38" s="2265"/>
      <c r="AF38" s="2264" t="s">
        <v>458</v>
      </c>
      <c r="AG38" s="2271"/>
      <c r="AH38" s="2265"/>
      <c r="AI38" s="2280"/>
      <c r="AJ38" s="2283"/>
      <c r="AK38" s="2129"/>
      <c r="AQ38" s="1157">
        <v>34</v>
      </c>
    </row>
    <row customHeight="1" ht="35.699999999999996">
      <c r="A39" s="1372"/>
      <c r="B39" s="1372" t="s">
        <v>149</v>
      </c>
      <c r="C39" s="1372" t="s">
        <v>150</v>
      </c>
      <c r="D39" s="1372" t="s">
        <v>151</v>
      </c>
      <c r="E39" s="1366" t="s">
        <v>459</v>
      </c>
      <c r="F39" s="1366" t="s">
        <v>460</v>
      </c>
      <c r="G39" s="1366" t="s">
        <v>461</v>
      </c>
      <c r="H39" s="1366"/>
      <c r="I39" s="1366" t="s">
        <v>511</v>
      </c>
      <c r="J39" s="1366" t="s">
        <v>464</v>
      </c>
      <c r="K39" s="1366" t="s">
        <v>512</v>
      </c>
      <c r="L39" s="1366" t="s">
        <v>440</v>
      </c>
      <c r="Q39" s="378"/>
      <c r="R39" s="378"/>
      <c r="S39" s="2275"/>
      <c r="T39" s="2211"/>
      <c r="U39" s="304"/>
      <c r="V39" s="1454" t="s">
        <v>513</v>
      </c>
      <c r="W39" s="1224" t="s">
        <v>514</v>
      </c>
      <c r="X39" s="1224" t="s">
        <v>515</v>
      </c>
      <c r="Y39" s="1457" t="s">
        <v>468</v>
      </c>
      <c r="Z39" s="2272" t="s">
        <v>469</v>
      </c>
      <c r="AA39" s="2273"/>
      <c r="AB39" s="2281"/>
      <c r="AC39" s="1454" t="s">
        <v>513</v>
      </c>
      <c r="AD39" s="1224" t="s">
        <v>514</v>
      </c>
      <c r="AE39" s="1224" t="s">
        <v>515</v>
      </c>
      <c r="AF39" s="1457" t="s">
        <v>468</v>
      </c>
      <c r="AG39" s="2272" t="s">
        <v>469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107</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502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503</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517</v>
      </c>
      <c r="E44" s="2261"/>
      <c r="F44" s="2261"/>
      <c r="G44" s="2261"/>
      <c r="H44" s="2261"/>
      <c r="I44" s="2258" t="str">
        <f>S43&amp;".1"</f>
        <v>...1</v>
      </c>
      <c r="J44" s="1365"/>
      <c r="K44" s="1365"/>
      <c r="L44" s="1366"/>
      <c r="P44" s="2259">
        <v>1</v>
      </c>
      <c r="Q44" s="1452"/>
      <c r="R44" s="358"/>
      <c r="S44" s="1459" t="str">
        <f>$I44</f>
        <v>...1</v>
      </c>
      <c r="T44" s="287" t="s">
        <v>504</v>
      </c>
      <c r="U44" s="302"/>
      <c r="V44" s="2352"/>
      <c r="W44" s="2353"/>
      <c r="X44" s="2353"/>
      <c r="Y44" s="2353"/>
      <c r="Z44" s="2353"/>
      <c r="AA44" s="2353"/>
      <c r="AB44" s="2354"/>
      <c r="AC44" s="2355"/>
      <c r="AD44" s="2356"/>
      <c r="AE44" s="2356"/>
      <c r="AF44" s="2356"/>
      <c r="AG44" s="2356"/>
      <c r="AH44" s="2356"/>
      <c r="AI44" s="2356"/>
      <c r="AJ44" s="2357"/>
      <c r="AK44" s="1260" t="s">
        <v>505</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517</v>
      </c>
      <c r="E45" s="2261"/>
      <c r="F45" s="2261"/>
      <c r="G45" s="2261"/>
      <c r="H45" s="2261"/>
      <c r="I45" s="2288"/>
      <c r="J45" s="2258" t="str">
        <f>I44&amp;".1"</f>
        <v>...1.1</v>
      </c>
      <c r="K45" s="1365"/>
      <c r="L45" s="1366" t="s">
        <v>430</v>
      </c>
      <c r="P45" s="2259"/>
      <c r="Q45" s="2259">
        <v>1</v>
      </c>
      <c r="R45" s="359"/>
      <c r="S45" s="1459" t="str">
        <f>$J45</f>
        <v>...1.1</v>
      </c>
      <c r="T45" s="288" t="s">
        <v>431</v>
      </c>
      <c r="U45" s="302"/>
      <c r="V45" s="2247"/>
      <c r="W45" s="2248"/>
      <c r="X45" s="2248"/>
      <c r="Y45" s="2248"/>
      <c r="Z45" s="2248"/>
      <c r="AA45" s="2248"/>
      <c r="AB45" s="2249"/>
      <c r="AC45" s="2247"/>
      <c r="AD45" s="2248"/>
      <c r="AE45" s="2248"/>
      <c r="AF45" s="2248"/>
      <c r="AG45" s="2248"/>
      <c r="AH45" s="2248"/>
      <c r="AI45" s="2248"/>
      <c r="AJ45" s="2249"/>
      <c r="AK45" s="1309" t="s">
        <v>506</v>
      </c>
      <c r="AM45" s="502"/>
      <c r="AN45" s="502" t="str">
        <f>IF(T45="","",T45)</f>
        <v>Группа потребителей</v>
      </c>
      <c r="AO45" s="502"/>
      <c r="AP45" s="502"/>
      <c r="AQ45" s="1157">
        <v>23</v>
      </c>
    </row>
    <row customHeight="1" ht="24">
      <c r="A46" s="1365" t="s">
        <v>243</v>
      </c>
      <c r="B46" s="1365" t="s">
        <v>244</v>
      </c>
      <c r="C46" s="1365" t="s">
        <v>245</v>
      </c>
      <c r="D46" s="1365" t="s">
        <v>517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517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517</v>
      </c>
      <c r="E48" s="2261"/>
      <c r="F48" s="2261"/>
      <c r="G48" s="2261"/>
      <c r="H48" s="2261"/>
      <c r="I48" s="2288"/>
      <c r="J48" s="2258"/>
      <c r="K48" s="1365"/>
      <c r="L48" s="1366"/>
      <c r="P48" s="2259"/>
      <c r="Q48" s="2259"/>
      <c r="R48" s="358"/>
      <c r="S48" s="1280"/>
      <c r="T48" s="289" t="s">
        <v>507</v>
      </c>
      <c r="U48" s="369"/>
      <c r="V48" s="369"/>
      <c r="W48" s="369"/>
      <c r="X48" s="369"/>
      <c r="Y48" s="369"/>
      <c r="Z48" s="369"/>
      <c r="AA48" s="369"/>
      <c r="AB48" s="369"/>
      <c r="AC48" s="369"/>
      <c r="AD48" s="369"/>
      <c r="AE48" s="369"/>
      <c r="AF48" s="369"/>
      <c r="AG48" s="369"/>
      <c r="AH48" s="369"/>
      <c r="AI48" s="369"/>
      <c r="AJ48" s="369"/>
      <c r="AK48" s="1260" t="s">
        <v>508</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517</v>
      </c>
      <c r="E49" s="2261"/>
      <c r="F49" s="2261"/>
      <c r="G49" s="2261"/>
      <c r="H49" s="2261"/>
      <c r="I49" s="2258"/>
      <c r="J49" s="1365"/>
      <c r="K49" s="1365"/>
      <c r="L49" s="1366"/>
      <c r="P49" s="2259"/>
      <c r="Q49" s="1452"/>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517</v>
      </c>
      <c r="E50" s="2261"/>
      <c r="F50" s="2261"/>
      <c r="G50" s="2261"/>
      <c r="H50" s="2260"/>
      <c r="I50" s="1365"/>
      <c r="J50" s="1365"/>
      <c r="K50" s="1365"/>
      <c r="L50" s="1366"/>
      <c r="M50" s="1367"/>
      <c r="N50" s="1367"/>
      <c r="O50" s="539"/>
      <c r="P50" s="362"/>
      <c r="Q50" s="377"/>
      <c r="R50" s="357"/>
      <c r="S50" s="1280"/>
      <c r="T50" s="374" t="s">
        <v>509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282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291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86</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DD434-2048-549C-A782-67CEB909CBC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502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504</v>
      </c>
      <c r="U5" s="302"/>
      <c r="V5" s="2352"/>
      <c r="W5" s="2353"/>
      <c r="X5" s="2353"/>
      <c r="Y5" s="2353"/>
      <c r="Z5" s="2353"/>
      <c r="AA5" s="2353"/>
      <c r="AB5" s="2354"/>
      <c r="AC5" s="2355"/>
      <c r="AD5" s="2356"/>
      <c r="AE5" s="2356"/>
      <c r="AF5" s="2356"/>
      <c r="AG5" s="2356"/>
      <c r="AH5" s="2356"/>
      <c r="AI5" s="2356"/>
      <c r="AJ5" s="2357"/>
      <c r="AK5" s="1260" t="s">
        <v>505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59">
        <f>$J6</f>
      </c>
      <c r="T6" s="288" t="s">
        <v>431</v>
      </c>
      <c r="U6" s="302"/>
      <c r="V6" s="2247"/>
      <c r="W6" s="2248"/>
      <c r="X6" s="2248"/>
      <c r="Y6" s="2248"/>
      <c r="Z6" s="2248"/>
      <c r="AA6" s="2248"/>
      <c r="AB6" s="2249"/>
      <c r="AC6" s="2247"/>
      <c r="AD6" s="2248"/>
      <c r="AE6" s="2248"/>
      <c r="AF6" s="2248"/>
      <c r="AG6" s="2248"/>
      <c r="AH6" s="2248"/>
      <c r="AI6" s="2248"/>
      <c r="AJ6" s="2249"/>
      <c r="AK6" s="1309" t="s">
        <v>506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369"/>
      <c r="X9" s="369"/>
      <c r="Y9" s="369"/>
      <c r="Z9" s="369"/>
      <c r="AA9" s="369"/>
      <c r="AB9" s="369"/>
      <c r="AC9" s="369"/>
      <c r="AD9" s="369"/>
      <c r="AE9" s="369"/>
      <c r="AF9" s="369"/>
      <c r="AG9" s="369"/>
      <c r="AH9" s="369"/>
      <c r="AI9" s="369"/>
      <c r="AJ9" s="369"/>
      <c r="AK9" s="1260" t="s">
        <v>508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439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440</v>
      </c>
      <c r="P20" s="1364"/>
      <c r="Q20" s="1444"/>
      <c r="R20" s="1444"/>
      <c r="S20" s="731"/>
      <c r="T20" s="1162" t="s">
        <v>441</v>
      </c>
      <c r="Z20" s="188" t="s">
        <v>442</v>
      </c>
      <c r="AB20" s="188" t="s">
        <v>443</v>
      </c>
      <c r="AC20" s="1162" t="s">
        <v>441</v>
      </c>
      <c r="AG20" s="188" t="s">
        <v>444</v>
      </c>
      <c r="AI20" s="188" t="s">
        <v>443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328"/>
      <c r="AC27" s="2253" t="str">
        <f>IF(TITLE_NAME_OR_PR_CHANGE="",IF(TITLE_NAME_OR_PR="","",TITLE_NAME_OR_PR),TITLE_NAME_OR_PR_CHANGE)</f>
        <v>Государственный комитет по тарифам Республики Мордовия</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328"/>
      <c r="AC28" s="2266" t="str">
        <f>IF(TITLE_DATE_PR_CHANGE="",IF(TITLE_DATE_PR="","",TITLE_DATE_PR),TITLE_DATE_PR_CHANGE)</f>
        <v>45833.40628472222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328"/>
      <c r="AC29" s="2253" t="str">
        <f>IF(TITLE_NUMBER_PR_CHANGE="",IF(TITLE_NUMBER_PR="","",TITLE_NUMBER_PR),TITLE_NUMBER_PR_CHANGE)</f>
        <v>82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328"/>
      <c r="AC30" s="2253" t="str">
        <f>IF(TITLE_IST_PUB_CHANGE="",IF(TITLE_IST_PUB="","",TITLE_IST_PUB),TITLE_IST_PUB_CHANGE)</f>
        <v>http://publication.pravo.gov.ru/document/1301202506250004</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328"/>
      <c r="AC32" s="2266" t="str">
        <f>IF(TITLE_DATE_PR_CHANGE="",IF(TITLE_DATE_PR="","",TITLE_DATE_PR),TITLE_DATE_PR_CHANGE)</f>
        <v>45833.40628472222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328"/>
      <c r="AC33" s="2253" t="str">
        <f>IF(TITLE_NUMBER_PR_CHANGE="",IF(TITLE_NUMBER_PR="","",TITLE_NUMBER_PR),TITLE_NUMBER_PR_CHANGE)</f>
        <v>82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449</v>
      </c>
      <c r="AC34" s="328"/>
      <c r="AD34" s="328"/>
      <c r="AE34" s="328"/>
      <c r="AF34" s="328"/>
      <c r="AG34" s="328"/>
      <c r="AH34" s="328"/>
      <c r="AI34" s="280" t="s">
        <v>449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92</v>
      </c>
      <c r="T37" s="2211" t="s">
        <v>450</v>
      </c>
      <c r="U37" s="303"/>
      <c r="V37" s="2276" t="s">
        <v>451</v>
      </c>
      <c r="W37" s="2277"/>
      <c r="X37" s="2277"/>
      <c r="Y37" s="2277"/>
      <c r="Z37" s="2277"/>
      <c r="AA37" s="2278"/>
      <c r="AB37" s="2279" t="s">
        <v>452</v>
      </c>
      <c r="AC37" s="2276" t="s">
        <v>451</v>
      </c>
      <c r="AD37" s="2277"/>
      <c r="AE37" s="2277"/>
      <c r="AF37" s="2277"/>
      <c r="AG37" s="2277"/>
      <c r="AH37" s="2278"/>
      <c r="AI37" s="2279" t="s">
        <v>453</v>
      </c>
      <c r="AJ37" s="2282" t="s">
        <v>454</v>
      </c>
      <c r="AK37" s="2129"/>
      <c r="AQ37" s="1157">
        <v>14</v>
      </c>
    </row>
    <row customHeight="1" ht="35.699999999999996">
      <c r="Q38" s="378"/>
      <c r="R38" s="378"/>
      <c r="S38" s="2275"/>
      <c r="T38" s="2211"/>
      <c r="U38" s="1033"/>
      <c r="V38" s="1454" t="s">
        <v>510</v>
      </c>
      <c r="W38" s="2264" t="s">
        <v>457</v>
      </c>
      <c r="X38" s="2265"/>
      <c r="Y38" s="2264" t="s">
        <v>458</v>
      </c>
      <c r="Z38" s="2271"/>
      <c r="AA38" s="2265"/>
      <c r="AB38" s="2280"/>
      <c r="AC38" s="1454" t="s">
        <v>510</v>
      </c>
      <c r="AD38" s="2264" t="s">
        <v>457</v>
      </c>
      <c r="AE38" s="2265"/>
      <c r="AF38" s="2264" t="s">
        <v>458</v>
      </c>
      <c r="AG38" s="2271"/>
      <c r="AH38" s="2265"/>
      <c r="AI38" s="2280"/>
      <c r="AJ38" s="2283"/>
      <c r="AK38" s="2129"/>
      <c r="AQ38" s="1157">
        <v>34</v>
      </c>
    </row>
    <row customHeight="1" ht="35.699999999999996">
      <c r="A39" s="1372"/>
      <c r="B39" s="1372" t="s">
        <v>149</v>
      </c>
      <c r="C39" s="1372" t="s">
        <v>150</v>
      </c>
      <c r="D39" s="1372" t="s">
        <v>151</v>
      </c>
      <c r="E39" s="1366" t="s">
        <v>459</v>
      </c>
      <c r="F39" s="1366" t="s">
        <v>460</v>
      </c>
      <c r="G39" s="1366" t="s">
        <v>461</v>
      </c>
      <c r="H39" s="1366"/>
      <c r="I39" s="1366" t="s">
        <v>511</v>
      </c>
      <c r="J39" s="1366" t="s">
        <v>464</v>
      </c>
      <c r="K39" s="1366" t="s">
        <v>512</v>
      </c>
      <c r="L39" s="1366" t="s">
        <v>440</v>
      </c>
      <c r="Q39" s="378"/>
      <c r="R39" s="378"/>
      <c r="S39" s="2275"/>
      <c r="T39" s="2211"/>
      <c r="U39" s="304"/>
      <c r="V39" s="1454" t="s">
        <v>513</v>
      </c>
      <c r="W39" s="1224" t="s">
        <v>514</v>
      </c>
      <c r="X39" s="1224" t="s">
        <v>515</v>
      </c>
      <c r="Y39" s="1457" t="s">
        <v>468</v>
      </c>
      <c r="Z39" s="2272" t="s">
        <v>469</v>
      </c>
      <c r="AA39" s="2273"/>
      <c r="AB39" s="2281"/>
      <c r="AC39" s="1454" t="s">
        <v>513</v>
      </c>
      <c r="AD39" s="1224" t="s">
        <v>514</v>
      </c>
      <c r="AE39" s="1224" t="s">
        <v>515</v>
      </c>
      <c r="AF39" s="1457" t="s">
        <v>468</v>
      </c>
      <c r="AG39" s="2272" t="s">
        <v>469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107</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502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503</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518</v>
      </c>
      <c r="E44" s="2261"/>
      <c r="F44" s="2261"/>
      <c r="G44" s="2261"/>
      <c r="H44" s="2261"/>
      <c r="I44" s="2258" t="str">
        <f>S43&amp;".1"</f>
        <v>...1</v>
      </c>
      <c r="J44" s="1365"/>
      <c r="K44" s="1365"/>
      <c r="L44" s="1366"/>
      <c r="P44" s="2259">
        <v>1</v>
      </c>
      <c r="Q44" s="1452"/>
      <c r="R44" s="358"/>
      <c r="S44" s="1459" t="str">
        <f>$I44</f>
        <v>...1</v>
      </c>
      <c r="T44" s="287" t="s">
        <v>504</v>
      </c>
      <c r="U44" s="302"/>
      <c r="V44" s="2352"/>
      <c r="W44" s="2353"/>
      <c r="X44" s="2353"/>
      <c r="Y44" s="2353"/>
      <c r="Z44" s="2353"/>
      <c r="AA44" s="2353"/>
      <c r="AB44" s="2354"/>
      <c r="AC44" s="2355"/>
      <c r="AD44" s="2356"/>
      <c r="AE44" s="2356"/>
      <c r="AF44" s="2356"/>
      <c r="AG44" s="2356"/>
      <c r="AH44" s="2356"/>
      <c r="AI44" s="2356"/>
      <c r="AJ44" s="2357"/>
      <c r="AK44" s="1260" t="s">
        <v>505</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518</v>
      </c>
      <c r="E45" s="2261"/>
      <c r="F45" s="2261"/>
      <c r="G45" s="2261"/>
      <c r="H45" s="2261"/>
      <c r="I45" s="2288"/>
      <c r="J45" s="2258" t="str">
        <f>I44&amp;".1"</f>
        <v>...1.1</v>
      </c>
      <c r="K45" s="1365"/>
      <c r="L45" s="1366" t="s">
        <v>430</v>
      </c>
      <c r="P45" s="2259"/>
      <c r="Q45" s="2259">
        <v>1</v>
      </c>
      <c r="R45" s="359"/>
      <c r="S45" s="1459" t="str">
        <f>$J45</f>
        <v>...1.1</v>
      </c>
      <c r="T45" s="288" t="s">
        <v>431</v>
      </c>
      <c r="U45" s="302"/>
      <c r="V45" s="2247"/>
      <c r="W45" s="2248"/>
      <c r="X45" s="2248"/>
      <c r="Y45" s="2248"/>
      <c r="Z45" s="2248"/>
      <c r="AA45" s="2248"/>
      <c r="AB45" s="2249"/>
      <c r="AC45" s="2247"/>
      <c r="AD45" s="2248"/>
      <c r="AE45" s="2248"/>
      <c r="AF45" s="2248"/>
      <c r="AG45" s="2248"/>
      <c r="AH45" s="2248"/>
      <c r="AI45" s="2248"/>
      <c r="AJ45" s="2249"/>
      <c r="AK45" s="1309" t="s">
        <v>506</v>
      </c>
      <c r="AM45" s="502"/>
      <c r="AN45" s="502" t="str">
        <f>IF(T45="","",T45)</f>
        <v>Группа потребителей</v>
      </c>
      <c r="AO45" s="502"/>
      <c r="AP45" s="502"/>
      <c r="AQ45" s="1157">
        <v>23</v>
      </c>
    </row>
    <row customHeight="1" ht="24">
      <c r="A46" s="1365" t="s">
        <v>248</v>
      </c>
      <c r="B46" s="1365" t="s">
        <v>249</v>
      </c>
      <c r="C46" s="1365" t="s">
        <v>250</v>
      </c>
      <c r="D46" s="1365" t="s">
        <v>518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518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518</v>
      </c>
      <c r="E48" s="2261"/>
      <c r="F48" s="2261"/>
      <c r="G48" s="2261"/>
      <c r="H48" s="2261"/>
      <c r="I48" s="2288"/>
      <c r="J48" s="2258"/>
      <c r="K48" s="1365"/>
      <c r="L48" s="1366"/>
      <c r="P48" s="2259"/>
      <c r="Q48" s="2259"/>
      <c r="R48" s="358"/>
      <c r="S48" s="1280"/>
      <c r="T48" s="289" t="s">
        <v>507</v>
      </c>
      <c r="U48" s="369"/>
      <c r="V48" s="369"/>
      <c r="W48" s="369"/>
      <c r="X48" s="369"/>
      <c r="Y48" s="369"/>
      <c r="Z48" s="369"/>
      <c r="AA48" s="369"/>
      <c r="AB48" s="369"/>
      <c r="AC48" s="369"/>
      <c r="AD48" s="369"/>
      <c r="AE48" s="369"/>
      <c r="AF48" s="369"/>
      <c r="AG48" s="369"/>
      <c r="AH48" s="369"/>
      <c r="AI48" s="369"/>
      <c r="AJ48" s="369"/>
      <c r="AK48" s="1260" t="s">
        <v>508</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518</v>
      </c>
      <c r="E49" s="2261"/>
      <c r="F49" s="2261"/>
      <c r="G49" s="2261"/>
      <c r="H49" s="2261"/>
      <c r="I49" s="2258"/>
      <c r="J49" s="1365"/>
      <c r="K49" s="1365"/>
      <c r="L49" s="1366"/>
      <c r="P49" s="2259"/>
      <c r="Q49" s="1452"/>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518</v>
      </c>
      <c r="E50" s="2261"/>
      <c r="F50" s="2261"/>
      <c r="G50" s="2261"/>
      <c r="H50" s="2260"/>
      <c r="I50" s="1365"/>
      <c r="J50" s="1365"/>
      <c r="K50" s="1365"/>
      <c r="L50" s="1366"/>
      <c r="M50" s="1367"/>
      <c r="N50" s="1367"/>
      <c r="O50" s="539"/>
      <c r="P50" s="362"/>
      <c r="Q50" s="377"/>
      <c r="R50" s="357"/>
      <c r="S50" s="1280"/>
      <c r="T50" s="374" t="s">
        <v>509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282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291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86</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013BB7-F02C-AF79-72DE-E768A7795CC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502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504</v>
      </c>
      <c r="U5" s="302"/>
      <c r="V5" s="2352"/>
      <c r="W5" s="2353"/>
      <c r="X5" s="2353"/>
      <c r="Y5" s="2353"/>
      <c r="Z5" s="2353"/>
      <c r="AA5" s="2353"/>
      <c r="AB5" s="2354"/>
      <c r="AC5" s="2355"/>
      <c r="AD5" s="2356"/>
      <c r="AE5" s="2356"/>
      <c r="AF5" s="2356"/>
      <c r="AG5" s="2356"/>
      <c r="AH5" s="2356"/>
      <c r="AI5" s="2356"/>
      <c r="AJ5" s="2357"/>
      <c r="AK5" s="1260" t="s">
        <v>505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59">
        <f>$J6</f>
      </c>
      <c r="T6" s="288" t="s">
        <v>431</v>
      </c>
      <c r="U6" s="302"/>
      <c r="V6" s="2247"/>
      <c r="W6" s="2248"/>
      <c r="X6" s="2248"/>
      <c r="Y6" s="2248"/>
      <c r="Z6" s="2248"/>
      <c r="AA6" s="2248"/>
      <c r="AB6" s="2249"/>
      <c r="AC6" s="2247"/>
      <c r="AD6" s="2248"/>
      <c r="AE6" s="2248"/>
      <c r="AF6" s="2248"/>
      <c r="AG6" s="2248"/>
      <c r="AH6" s="2248"/>
      <c r="AI6" s="2248"/>
      <c r="AJ6" s="2249"/>
      <c r="AK6" s="1309" t="s">
        <v>506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369"/>
      <c r="X9" s="369"/>
      <c r="Y9" s="369"/>
      <c r="Z9" s="369"/>
      <c r="AA9" s="369"/>
      <c r="AB9" s="369"/>
      <c r="AC9" s="369"/>
      <c r="AD9" s="369"/>
      <c r="AE9" s="369"/>
      <c r="AF9" s="369"/>
      <c r="AG9" s="369"/>
      <c r="AH9" s="369"/>
      <c r="AI9" s="369"/>
      <c r="AJ9" s="369"/>
      <c r="AK9" s="1260" t="s">
        <v>508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439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440</v>
      </c>
      <c r="P20" s="1364"/>
      <c r="Q20" s="1444"/>
      <c r="R20" s="1444"/>
      <c r="S20" s="731"/>
      <c r="T20" s="1162" t="s">
        <v>441</v>
      </c>
      <c r="Z20" s="188" t="s">
        <v>442</v>
      </c>
      <c r="AB20" s="188" t="s">
        <v>443</v>
      </c>
      <c r="AC20" s="1162" t="s">
        <v>441</v>
      </c>
      <c r="AG20" s="188" t="s">
        <v>444</v>
      </c>
      <c r="AI20" s="188" t="s">
        <v>443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328"/>
      <c r="AC27" s="2253" t="str">
        <f>IF(TITLE_NAME_OR_PR_CHANGE="",IF(TITLE_NAME_OR_PR="","",TITLE_NAME_OR_PR),TITLE_NAME_OR_PR_CHANGE)</f>
        <v>Государственный комитет по тарифам Республики Мордовия</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328"/>
      <c r="AC28" s="2266" t="str">
        <f>IF(TITLE_DATE_PR_CHANGE="",IF(TITLE_DATE_PR="","",TITLE_DATE_PR),TITLE_DATE_PR_CHANGE)</f>
        <v>45833.40628472222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328"/>
      <c r="AC29" s="2253" t="str">
        <f>IF(TITLE_NUMBER_PR_CHANGE="",IF(TITLE_NUMBER_PR="","",TITLE_NUMBER_PR),TITLE_NUMBER_PR_CHANGE)</f>
        <v>82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328"/>
      <c r="AC30" s="2253" t="str">
        <f>IF(TITLE_IST_PUB_CHANGE="",IF(TITLE_IST_PUB="","",TITLE_IST_PUB),TITLE_IST_PUB_CHANGE)</f>
        <v>http://publication.pravo.gov.ru/document/1301202506250004</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328"/>
      <c r="AC32" s="2266" t="str">
        <f>IF(TITLE_DATE_PR_CHANGE="",IF(TITLE_DATE_PR="","",TITLE_DATE_PR),TITLE_DATE_PR_CHANGE)</f>
        <v>45833.40628472222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328"/>
      <c r="AC33" s="2253" t="str">
        <f>IF(TITLE_NUMBER_PR_CHANGE="",IF(TITLE_NUMBER_PR="","",TITLE_NUMBER_PR),TITLE_NUMBER_PR_CHANGE)</f>
        <v>82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449</v>
      </c>
      <c r="AC34" s="328"/>
      <c r="AD34" s="328"/>
      <c r="AE34" s="328"/>
      <c r="AF34" s="328"/>
      <c r="AG34" s="328"/>
      <c r="AH34" s="328"/>
      <c r="AI34" s="280" t="s">
        <v>449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92</v>
      </c>
      <c r="T37" s="2211" t="s">
        <v>450</v>
      </c>
      <c r="U37" s="303"/>
      <c r="V37" s="2276" t="s">
        <v>451</v>
      </c>
      <c r="W37" s="2277"/>
      <c r="X37" s="2277"/>
      <c r="Y37" s="2277"/>
      <c r="Z37" s="2277"/>
      <c r="AA37" s="2278"/>
      <c r="AB37" s="2279" t="s">
        <v>452</v>
      </c>
      <c r="AC37" s="2276" t="s">
        <v>451</v>
      </c>
      <c r="AD37" s="2277"/>
      <c r="AE37" s="2277"/>
      <c r="AF37" s="2277"/>
      <c r="AG37" s="2277"/>
      <c r="AH37" s="2278"/>
      <c r="AI37" s="2279" t="s">
        <v>453</v>
      </c>
      <c r="AJ37" s="2282" t="s">
        <v>454</v>
      </c>
      <c r="AK37" s="2129"/>
      <c r="AQ37" s="1157">
        <v>14</v>
      </c>
    </row>
    <row customHeight="1" ht="35.699999999999996">
      <c r="Q38" s="378"/>
      <c r="R38" s="378"/>
      <c r="S38" s="2275"/>
      <c r="T38" s="2211"/>
      <c r="U38" s="1033"/>
      <c r="V38" s="1454" t="s">
        <v>510</v>
      </c>
      <c r="W38" s="2264" t="s">
        <v>457</v>
      </c>
      <c r="X38" s="2265"/>
      <c r="Y38" s="2264" t="s">
        <v>458</v>
      </c>
      <c r="Z38" s="2271"/>
      <c r="AA38" s="2265"/>
      <c r="AB38" s="2280"/>
      <c r="AC38" s="1454" t="s">
        <v>510</v>
      </c>
      <c r="AD38" s="2264" t="s">
        <v>457</v>
      </c>
      <c r="AE38" s="2265"/>
      <c r="AF38" s="2264" t="s">
        <v>458</v>
      </c>
      <c r="AG38" s="2271"/>
      <c r="AH38" s="2265"/>
      <c r="AI38" s="2280"/>
      <c r="AJ38" s="2283"/>
      <c r="AK38" s="2129"/>
      <c r="AQ38" s="1157">
        <v>34</v>
      </c>
    </row>
    <row customHeight="1" ht="35.699999999999996">
      <c r="A39" s="1372"/>
      <c r="B39" s="1372" t="s">
        <v>149</v>
      </c>
      <c r="C39" s="1372" t="s">
        <v>150</v>
      </c>
      <c r="D39" s="1372" t="s">
        <v>151</v>
      </c>
      <c r="E39" s="1366" t="s">
        <v>459</v>
      </c>
      <c r="F39" s="1366" t="s">
        <v>460</v>
      </c>
      <c r="G39" s="1366" t="s">
        <v>461</v>
      </c>
      <c r="H39" s="1366"/>
      <c r="I39" s="1366" t="s">
        <v>511</v>
      </c>
      <c r="J39" s="1366" t="s">
        <v>464</v>
      </c>
      <c r="K39" s="1366" t="s">
        <v>512</v>
      </c>
      <c r="L39" s="1366" t="s">
        <v>440</v>
      </c>
      <c r="Q39" s="378"/>
      <c r="R39" s="378"/>
      <c r="S39" s="2275"/>
      <c r="T39" s="2211"/>
      <c r="U39" s="304"/>
      <c r="V39" s="1454" t="s">
        <v>513</v>
      </c>
      <c r="W39" s="1224" t="s">
        <v>514</v>
      </c>
      <c r="X39" s="1224" t="s">
        <v>515</v>
      </c>
      <c r="Y39" s="1457" t="s">
        <v>468</v>
      </c>
      <c r="Z39" s="2272" t="s">
        <v>469</v>
      </c>
      <c r="AA39" s="2273"/>
      <c r="AB39" s="2281"/>
      <c r="AC39" s="1454" t="s">
        <v>513</v>
      </c>
      <c r="AD39" s="1224" t="s">
        <v>514</v>
      </c>
      <c r="AE39" s="1224" t="s">
        <v>515</v>
      </c>
      <c r="AF39" s="1457" t="s">
        <v>468</v>
      </c>
      <c r="AG39" s="2272" t="s">
        <v>469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107</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253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253</v>
      </c>
      <c r="B42" s="1365" t="s">
        <v>254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253</v>
      </c>
      <c r="B43" s="1365" t="s">
        <v>254</v>
      </c>
      <c r="C43" s="1365" t="s">
        <v>255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502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503</v>
      </c>
      <c r="AM43" s="502"/>
      <c r="AN43" s="502" t="str">
        <f>IF(T43="","",T43)</f>
        <v>Наименование централизованной системы холодного водоснабжения</v>
      </c>
      <c r="AO43" s="502"/>
      <c r="AP43" s="502"/>
      <c r="AQ43" s="1157">
        <v>23</v>
      </c>
    </row>
    <row customHeight="1" ht="24">
      <c r="A44" s="1365" t="s">
        <v>253</v>
      </c>
      <c r="B44" s="1365" t="s">
        <v>254</v>
      </c>
      <c r="C44" s="1365" t="s">
        <v>255</v>
      </c>
      <c r="D44" s="1365" t="s">
        <v>519</v>
      </c>
      <c r="E44" s="2261"/>
      <c r="F44" s="2261"/>
      <c r="G44" s="2261"/>
      <c r="H44" s="2261"/>
      <c r="I44" s="2258" t="str">
        <f>S43&amp;".1"</f>
        <v>...1</v>
      </c>
      <c r="J44" s="1365"/>
      <c r="K44" s="1365"/>
      <c r="L44" s="1366"/>
      <c r="P44" s="2259">
        <v>1</v>
      </c>
      <c r="Q44" s="1452"/>
      <c r="R44" s="358"/>
      <c r="S44" s="1459" t="str">
        <f>$I44</f>
        <v>...1</v>
      </c>
      <c r="T44" s="287" t="s">
        <v>504</v>
      </c>
      <c r="U44" s="302"/>
      <c r="V44" s="2352"/>
      <c r="W44" s="2353"/>
      <c r="X44" s="2353"/>
      <c r="Y44" s="2353"/>
      <c r="Z44" s="2353"/>
      <c r="AA44" s="2353"/>
      <c r="AB44" s="2354"/>
      <c r="AC44" s="2355"/>
      <c r="AD44" s="2356"/>
      <c r="AE44" s="2356"/>
      <c r="AF44" s="2356"/>
      <c r="AG44" s="2356"/>
      <c r="AH44" s="2356"/>
      <c r="AI44" s="2356"/>
      <c r="AJ44" s="2357"/>
      <c r="AK44" s="1260" t="s">
        <v>505</v>
      </c>
      <c r="AM44" s="502"/>
      <c r="AN44" s="502" t="str">
        <f>IF(T44="","",T44)</f>
        <v>Наименование признака дифференциации</v>
      </c>
      <c r="AO44" s="502"/>
      <c r="AP44" s="502"/>
      <c r="AQ44" s="1157">
        <v>23</v>
      </c>
    </row>
    <row customHeight="1" ht="24">
      <c r="A45" s="1365" t="s">
        <v>253</v>
      </c>
      <c r="B45" s="1365" t="s">
        <v>254</v>
      </c>
      <c r="C45" s="1365" t="s">
        <v>255</v>
      </c>
      <c r="D45" s="1365" t="s">
        <v>519</v>
      </c>
      <c r="E45" s="2261"/>
      <c r="F45" s="2261"/>
      <c r="G45" s="2261"/>
      <c r="H45" s="2261"/>
      <c r="I45" s="2288"/>
      <c r="J45" s="2258" t="str">
        <f>I44&amp;".1"</f>
        <v>...1.1</v>
      </c>
      <c r="K45" s="1365"/>
      <c r="L45" s="1366" t="s">
        <v>430</v>
      </c>
      <c r="P45" s="2259"/>
      <c r="Q45" s="2259">
        <v>1</v>
      </c>
      <c r="R45" s="359"/>
      <c r="S45" s="1459" t="str">
        <f>$J45</f>
        <v>...1.1</v>
      </c>
      <c r="T45" s="288" t="s">
        <v>431</v>
      </c>
      <c r="U45" s="302"/>
      <c r="V45" s="2247"/>
      <c r="W45" s="2248"/>
      <c r="X45" s="2248"/>
      <c r="Y45" s="2248"/>
      <c r="Z45" s="2248"/>
      <c r="AA45" s="2248"/>
      <c r="AB45" s="2249"/>
      <c r="AC45" s="2247"/>
      <c r="AD45" s="2248"/>
      <c r="AE45" s="2248"/>
      <c r="AF45" s="2248"/>
      <c r="AG45" s="2248"/>
      <c r="AH45" s="2248"/>
      <c r="AI45" s="2248"/>
      <c r="AJ45" s="2249"/>
      <c r="AK45" s="1309" t="s">
        <v>506</v>
      </c>
      <c r="AM45" s="502"/>
      <c r="AN45" s="502" t="str">
        <f>IF(T45="","",T45)</f>
        <v>Группа потребителей</v>
      </c>
      <c r="AO45" s="502"/>
      <c r="AP45" s="502"/>
      <c r="AQ45" s="1157">
        <v>23</v>
      </c>
    </row>
    <row customHeight="1" ht="24">
      <c r="A46" s="1365" t="s">
        <v>253</v>
      </c>
      <c r="B46" s="1365" t="s">
        <v>254</v>
      </c>
      <c r="C46" s="1365" t="s">
        <v>255</v>
      </c>
      <c r="D46" s="1365" t="s">
        <v>519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253</v>
      </c>
      <c r="B47" s="1365" t="s">
        <v>254</v>
      </c>
      <c r="C47" s="1365" t="s">
        <v>255</v>
      </c>
      <c r="D47" s="1365" t="s">
        <v>519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253</v>
      </c>
      <c r="B48" s="1365" t="s">
        <v>254</v>
      </c>
      <c r="C48" s="1365" t="s">
        <v>255</v>
      </c>
      <c r="D48" s="1365" t="s">
        <v>519</v>
      </c>
      <c r="E48" s="2261"/>
      <c r="F48" s="2261"/>
      <c r="G48" s="2261"/>
      <c r="H48" s="2261"/>
      <c r="I48" s="2288"/>
      <c r="J48" s="2258"/>
      <c r="K48" s="1365"/>
      <c r="L48" s="1366"/>
      <c r="P48" s="2259"/>
      <c r="Q48" s="2259"/>
      <c r="R48" s="358"/>
      <c r="S48" s="1280"/>
      <c r="T48" s="289" t="s">
        <v>507</v>
      </c>
      <c r="U48" s="369"/>
      <c r="V48" s="369"/>
      <c r="W48" s="369"/>
      <c r="X48" s="369"/>
      <c r="Y48" s="369"/>
      <c r="Z48" s="369"/>
      <c r="AA48" s="369"/>
      <c r="AB48" s="369"/>
      <c r="AC48" s="369"/>
      <c r="AD48" s="369"/>
      <c r="AE48" s="369"/>
      <c r="AF48" s="369"/>
      <c r="AG48" s="369"/>
      <c r="AH48" s="369"/>
      <c r="AI48" s="369"/>
      <c r="AJ48" s="369"/>
      <c r="AK48" s="1260" t="s">
        <v>508</v>
      </c>
      <c r="AM48" s="502"/>
      <c r="AN48" s="502" t="str">
        <f>IF(T48="","",T48)</f>
        <v>Добавить значение признака дифференциации</v>
      </c>
      <c r="AO48" s="502"/>
      <c r="AP48" s="502"/>
      <c r="AQ48" s="1157">
        <v>20</v>
      </c>
    </row>
    <row customHeight="1" ht="22.049999999999997">
      <c r="A49" s="1365" t="s">
        <v>253</v>
      </c>
      <c r="B49" s="1365" t="s">
        <v>254</v>
      </c>
      <c r="C49" s="1365" t="s">
        <v>255</v>
      </c>
      <c r="D49" s="1365" t="s">
        <v>519</v>
      </c>
      <c r="E49" s="2261"/>
      <c r="F49" s="2261"/>
      <c r="G49" s="2261"/>
      <c r="H49" s="2261"/>
      <c r="I49" s="2258"/>
      <c r="J49" s="1365"/>
      <c r="K49" s="1365"/>
      <c r="L49" s="1366"/>
      <c r="P49" s="2259"/>
      <c r="Q49" s="1452"/>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253</v>
      </c>
      <c r="B50" s="1365" t="s">
        <v>254</v>
      </c>
      <c r="C50" s="1365" t="s">
        <v>255</v>
      </c>
      <c r="D50" s="1365" t="s">
        <v>519</v>
      </c>
      <c r="E50" s="2261"/>
      <c r="F50" s="2261"/>
      <c r="G50" s="2261"/>
      <c r="H50" s="2260"/>
      <c r="I50" s="1365"/>
      <c r="J50" s="1365"/>
      <c r="K50" s="1365"/>
      <c r="L50" s="1366"/>
      <c r="M50" s="1367"/>
      <c r="N50" s="1367"/>
      <c r="O50" s="539"/>
      <c r="P50" s="362"/>
      <c r="Q50" s="377"/>
      <c r="R50" s="357"/>
      <c r="S50" s="1280"/>
      <c r="T50" s="374" t="s">
        <v>509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253</v>
      </c>
      <c r="B51" s="1345" t="s">
        <v>254</v>
      </c>
      <c r="C51" s="1316"/>
      <c r="D51" s="1316"/>
      <c r="E51" s="2261"/>
      <c r="F51" s="2260"/>
      <c r="G51" s="1316"/>
      <c r="H51" s="1316"/>
      <c r="I51" s="1316"/>
      <c r="J51" s="1316"/>
      <c r="K51" s="1316"/>
      <c r="L51" s="1460"/>
      <c r="M51" s="1323"/>
      <c r="N51" s="1323"/>
      <c r="P51" s="1318"/>
      <c r="Q51" s="1319"/>
      <c r="R51" s="1318"/>
      <c r="S51" s="1324"/>
      <c r="T51" s="1327" t="s">
        <v>282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253</v>
      </c>
      <c r="B52" s="1345"/>
      <c r="C52" s="1345"/>
      <c r="D52" s="1345"/>
      <c r="E52" s="2260"/>
      <c r="F52" s="1345"/>
      <c r="G52" s="1345"/>
      <c r="H52" s="1345"/>
      <c r="I52" s="1345"/>
      <c r="J52" s="1345"/>
      <c r="K52" s="1345"/>
      <c r="L52" s="1348"/>
      <c r="M52" s="1323"/>
      <c r="N52" s="1323"/>
      <c r="O52" s="520"/>
      <c r="P52" s="382"/>
      <c r="Q52" s="1346"/>
      <c r="R52" s="382"/>
      <c r="S52" s="1324"/>
      <c r="T52" s="1327" t="s">
        <v>291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86</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A56E3-EA0A-6E3A-DBB3-458B9F1E3A5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137</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420</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421</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422</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423</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424</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425</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426</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427</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28</v>
      </c>
      <c r="AD8" s="753"/>
      <c r="AE8" s="1259"/>
      <c r="AF8" s="1957"/>
      <c r="AG8" s="1944" t="s">
        <v>65</v>
      </c>
      <c r="AH8" s="1957"/>
      <c r="AI8" s="1944" t="s">
        <v>65</v>
      </c>
      <c r="AJ8" s="1350"/>
      <c r="AK8" s="2255" t="s">
        <v>485</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489</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438</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282</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291</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439</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440</v>
      </c>
      <c r="P20" s="1510"/>
      <c r="Q20" s="1512"/>
      <c r="R20" s="1512"/>
      <c r="Y20" s="1509" t="s">
        <v>442</v>
      </c>
      <c r="AA20" s="1509" t="s">
        <v>443</v>
      </c>
      <c r="AC20" s="1509" t="s">
        <v>491</v>
      </c>
      <c r="AG20" s="1509" t="s">
        <v>442</v>
      </c>
      <c r="AI20" s="1509" t="s">
        <v>443</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445</v>
      </c>
      <c r="T28" s="2252"/>
      <c r="U28" s="1374"/>
      <c r="V28" s="2266" t="str">
        <f>IF(TITLE_DATE_PR_CHANGE="",IF(TITLE_DATE_PR="","",TITLE_DATE_PR),TITLE_DATE_PR_CHANGE)</f>
        <v>45833.40628472222</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446</v>
      </c>
      <c r="T29" s="2252"/>
      <c r="U29" s="1374"/>
      <c r="V29" s="2253" t="str">
        <f>IF(TITLE_NUMBER_PR_CHANGE="",IF(TITLE_NUMBER_PR="","",TITLE_NUMBER_PR),TITLE_NUMBER_PR_CHANGE)</f>
        <v>82</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http://publication.pravo.gov.ru/document/1301202506250004</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445</v>
      </c>
      <c r="T32" s="2252"/>
      <c r="U32" s="1374"/>
      <c r="V32" s="2266" t="str">
        <f>IF(TITLE_DATE_PR_CHANGE="",IF(TITLE_DATE_PR="","",TITLE_DATE_PR),TITLE_DATE_PR_CHANGE)</f>
        <v>45833.40628472222</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446</v>
      </c>
      <c r="T33" s="2252"/>
      <c r="U33" s="1374"/>
      <c r="V33" s="2253" t="str">
        <f>IF(TITLE_NUMBER_PR_CHANGE="",IF(TITLE_NUMBER_PR="","",TITLE_NUMBER_PR),TITLE_NUMBER_PR_CHANGE)</f>
        <v>82</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449</v>
      </c>
      <c r="AB34" s="1644"/>
      <c r="AC34" s="1637"/>
      <c r="AD34" s="1637"/>
      <c r="AE34" s="1637"/>
      <c r="AF34" s="1637"/>
      <c r="AG34" s="1637"/>
      <c r="AH34" s="1637"/>
      <c r="AI34" s="1644" t="s">
        <v>449</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324</v>
      </c>
      <c r="T36" s="2129"/>
      <c r="U36" s="2129"/>
      <c r="V36" s="2129"/>
      <c r="W36" s="2129"/>
      <c r="X36" s="2129"/>
      <c r="Y36" s="2129"/>
      <c r="Z36" s="2129"/>
      <c r="AA36" s="2177"/>
      <c r="AB36" s="2177"/>
      <c r="AC36" s="2177"/>
      <c r="AD36" s="2129"/>
      <c r="AE36" s="2129"/>
      <c r="AF36" s="2129"/>
      <c r="AG36" s="2129"/>
      <c r="AH36" s="2129"/>
      <c r="AI36" s="2129"/>
      <c r="AJ36" s="2129"/>
      <c r="AK36" s="2129" t="s">
        <v>325</v>
      </c>
      <c r="AQ36" s="1633">
        <v>14</v>
      </c>
    </row>
    <row customHeight="1" ht="14.699999999999998">
      <c r="Q37" s="293"/>
      <c r="R37" s="378"/>
      <c r="S37" s="2275" t="s">
        <v>92</v>
      </c>
      <c r="T37" s="2211" t="s">
        <v>520</v>
      </c>
      <c r="U37" s="339"/>
      <c r="V37" s="2277"/>
      <c r="W37" s="2277"/>
      <c r="X37" s="2277"/>
      <c r="Y37" s="2277"/>
      <c r="Z37" s="2277"/>
      <c r="AA37" s="2211" t="s">
        <v>452</v>
      </c>
      <c r="AB37" s="2210" t="s">
        <v>521</v>
      </c>
      <c r="AC37" s="2210" t="s">
        <v>495</v>
      </c>
      <c r="AD37" s="2293" t="s">
        <v>451</v>
      </c>
      <c r="AE37" s="2293"/>
      <c r="AF37" s="2277"/>
      <c r="AG37" s="2277"/>
      <c r="AH37" s="2278"/>
      <c r="AI37" s="2279" t="s">
        <v>452</v>
      </c>
      <c r="AJ37" s="2282" t="s">
        <v>454</v>
      </c>
      <c r="AK37" s="2129"/>
      <c r="AQ37" s="1633">
        <v>14</v>
      </c>
    </row>
    <row customHeight="1" ht="35.699999999999996">
      <c r="Q38" s="293"/>
      <c r="R38" s="378"/>
      <c r="S38" s="2275"/>
      <c r="T38" s="2211"/>
      <c r="U38" s="1033"/>
      <c r="V38" s="2105" t="s">
        <v>498</v>
      </c>
      <c r="W38" s="2129"/>
      <c r="X38" s="2296" t="s">
        <v>458</v>
      </c>
      <c r="Y38" s="2315"/>
      <c r="Z38" s="2315"/>
      <c r="AA38" s="2211"/>
      <c r="AB38" s="2210"/>
      <c r="AC38" s="2210"/>
      <c r="AD38" s="2105" t="s">
        <v>498</v>
      </c>
      <c r="AE38" s="2129"/>
      <c r="AF38" s="2315" t="s">
        <v>458</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149</v>
      </c>
      <c r="C40" s="1268" t="s">
        <v>150</v>
      </c>
      <c r="D40" s="1268" t="s">
        <v>151</v>
      </c>
      <c r="E40" s="1312" t="s">
        <v>459</v>
      </c>
      <c r="F40" s="1312" t="s">
        <v>460</v>
      </c>
      <c r="G40" s="1312" t="s">
        <v>461</v>
      </c>
      <c r="H40" s="1312" t="s">
        <v>462</v>
      </c>
      <c r="I40" s="1312" t="s">
        <v>463</v>
      </c>
      <c r="J40" s="1312" t="s">
        <v>464</v>
      </c>
      <c r="K40" s="1312" t="s">
        <v>465</v>
      </c>
      <c r="L40" s="1312" t="s">
        <v>440</v>
      </c>
      <c r="Q40" s="293"/>
      <c r="R40" s="378"/>
      <c r="S40" s="2275"/>
      <c r="T40" s="2211"/>
      <c r="U40" s="304"/>
      <c r="V40" s="1952" t="s">
        <v>499</v>
      </c>
      <c r="W40" s="1952" t="s">
        <v>500</v>
      </c>
      <c r="X40" s="1940" t="s">
        <v>468</v>
      </c>
      <c r="Y40" s="2272" t="s">
        <v>469</v>
      </c>
      <c r="Z40" s="2322"/>
      <c r="AA40" s="2211"/>
      <c r="AB40" s="2210"/>
      <c r="AC40" s="2210"/>
      <c r="AD40" s="1970" t="s">
        <v>499</v>
      </c>
      <c r="AE40" s="1961" t="s">
        <v>500</v>
      </c>
      <c r="AF40" s="1940" t="s">
        <v>468</v>
      </c>
      <c r="AG40" s="2272" t="s">
        <v>469</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124</v>
      </c>
      <c r="T41" s="1257" t="s">
        <v>107</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218</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137</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218</v>
      </c>
      <c r="B43" s="1269" t="s">
        <v>219</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421</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422</v>
      </c>
      <c r="AM43" s="1626"/>
      <c r="AN43" s="1626" t="str">
        <f>IF(T43="","",T43)</f>
        <v>Территория действия тарифа</v>
      </c>
      <c r="AO43" s="1626"/>
      <c r="AP43" s="1626"/>
      <c r="AQ43" s="1633">
        <v>21</v>
      </c>
    </row>
    <row customHeight="1" ht="24">
      <c r="A44" s="1269" t="s">
        <v>218</v>
      </c>
      <c r="B44" s="1269" t="s">
        <v>219</v>
      </c>
      <c r="C44" s="1269" t="s">
        <v>220</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423</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424</v>
      </c>
      <c r="AM44" s="1626"/>
      <c r="AN44" s="1626" t="str">
        <f>IF(T44="","",T44)</f>
        <v>Наименование системы теплоснабжения </v>
      </c>
      <c r="AO44" s="1626"/>
      <c r="AP44" s="1626"/>
      <c r="AQ44" s="1633">
        <v>23</v>
      </c>
    </row>
    <row customHeight="1" ht="22.049999999999997">
      <c r="A45" s="1269" t="s">
        <v>218</v>
      </c>
      <c r="B45" s="1269" t="s">
        <v>219</v>
      </c>
      <c r="C45" s="1269" t="s">
        <v>220</v>
      </c>
      <c r="D45" s="1269" t="s">
        <v>221</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425</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426</v>
      </c>
      <c r="AM45" s="1626"/>
      <c r="AN45" s="1626" t="str">
        <f>IF(T45="","",T45)</f>
        <v>Источник тепловой энергии  </v>
      </c>
      <c r="AO45" s="1626"/>
      <c r="AP45" s="1626"/>
      <c r="AQ45" s="1633">
        <v>21</v>
      </c>
    </row>
    <row s="1644" customFormat="1" customHeight="1" ht="0">
      <c r="A46" s="1377" t="s">
        <v>218</v>
      </c>
      <c r="B46" s="1377" t="s">
        <v>219</v>
      </c>
      <c r="C46" s="1377" t="s">
        <v>220</v>
      </c>
      <c r="D46" s="1377" t="s">
        <v>221</v>
      </c>
      <c r="E46" s="2292"/>
      <c r="F46" s="2292"/>
      <c r="G46" s="2292"/>
      <c r="H46" s="2292"/>
      <c r="I46" s="2129" t="str">
        <f>S45&amp;".1"</f>
        <v>....1</v>
      </c>
      <c r="J46" s="1377"/>
      <c r="K46" s="1377"/>
      <c r="L46" s="1383" t="s">
        <v>427</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218</v>
      </c>
      <c r="B47" s="1377" t="s">
        <v>219</v>
      </c>
      <c r="C47" s="1377" t="s">
        <v>220</v>
      </c>
      <c r="D47" s="1377" t="s">
        <v>221</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218</v>
      </c>
      <c r="B48" s="1269" t="s">
        <v>219</v>
      </c>
      <c r="C48" s="1269" t="s">
        <v>220</v>
      </c>
      <c r="D48" s="1269" t="s">
        <v>221</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28</v>
      </c>
      <c r="AD48" s="753"/>
      <c r="AE48" s="1259"/>
      <c r="AF48" s="1957"/>
      <c r="AG48" s="1944" t="s">
        <v>65</v>
      </c>
      <c r="AH48" s="1957"/>
      <c r="AI48" s="1944" t="s">
        <v>65</v>
      </c>
      <c r="AJ48" s="1350"/>
      <c r="AK48" s="2255" t="s">
        <v>501</v>
      </c>
      <c r="AL48" s="1638">
        <f>STRCHECKDATE(#REF!)</f>
      </c>
      <c r="AM48" s="1626"/>
      <c r="AN48" s="1626" t="str">
        <f>IF(T48="","",T48)</f>
        <v/>
      </c>
      <c r="AO48" s="1626"/>
      <c r="AP48" s="1626"/>
      <c r="AQ48" s="1633">
        <v>21</v>
      </c>
    </row>
    <row customHeight="1" ht="11.549999999999999">
      <c r="A49" s="1269" t="s">
        <v>218</v>
      </c>
      <c r="B49" s="1269" t="s">
        <v>219</v>
      </c>
      <c r="C49" s="1269" t="s">
        <v>220</v>
      </c>
      <c r="D49" s="1269" t="s">
        <v>221</v>
      </c>
      <c r="E49" s="2292"/>
      <c r="F49" s="2292"/>
      <c r="G49" s="2292"/>
      <c r="H49" s="2292"/>
      <c r="I49" s="2103"/>
      <c r="J49" s="2129"/>
      <c r="K49" s="1269"/>
      <c r="L49" s="1312"/>
      <c r="P49" s="2259"/>
      <c r="Q49" s="2259"/>
      <c r="R49" s="358"/>
      <c r="S49" s="1280"/>
      <c r="T49" s="289" t="s">
        <v>489</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218</v>
      </c>
      <c r="B50" s="1377" t="s">
        <v>219</v>
      </c>
      <c r="C50" s="1377" t="s">
        <v>220</v>
      </c>
      <c r="D50" s="1377" t="s">
        <v>221</v>
      </c>
      <c r="E50" s="2292"/>
      <c r="F50" s="2292"/>
      <c r="G50" s="2292"/>
      <c r="H50" s="2292"/>
      <c r="I50" s="2129"/>
      <c r="J50" s="1377"/>
      <c r="K50" s="1377"/>
      <c r="L50" s="1383"/>
      <c r="M50" s="1248"/>
      <c r="N50" s="1248"/>
      <c r="O50" s="1248"/>
      <c r="P50" s="2259"/>
      <c r="Q50" s="1956"/>
      <c r="R50" s="358"/>
      <c r="S50" s="1388"/>
      <c r="T50" s="1389" t="s">
        <v>436</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218</v>
      </c>
      <c r="B51" s="1377" t="s">
        <v>219</v>
      </c>
      <c r="C51" s="1377" t="s">
        <v>220</v>
      </c>
      <c r="D51" s="1377" t="s">
        <v>221</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218</v>
      </c>
      <c r="B52" s="1377" t="s">
        <v>219</v>
      </c>
      <c r="C52" s="1377" t="s">
        <v>220</v>
      </c>
      <c r="D52" s="1376"/>
      <c r="E52" s="2292"/>
      <c r="F52" s="2292"/>
      <c r="G52" s="2291"/>
      <c r="H52" s="1376"/>
      <c r="I52" s="1376"/>
      <c r="J52" s="1376"/>
      <c r="K52" s="1376"/>
      <c r="L52" s="1379"/>
      <c r="M52" s="1380"/>
      <c r="N52" s="1380"/>
      <c r="O52" s="353"/>
      <c r="P52" s="1318"/>
      <c r="Q52" s="1319"/>
      <c r="R52" s="1318"/>
      <c r="S52" s="1324"/>
      <c r="T52" s="1327" t="s">
        <v>438</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218</v>
      </c>
      <c r="B53" s="1377" t="s">
        <v>219</v>
      </c>
      <c r="C53" s="1376"/>
      <c r="D53" s="1376"/>
      <c r="E53" s="2292"/>
      <c r="F53" s="2291"/>
      <c r="G53" s="1376"/>
      <c r="H53" s="1376"/>
      <c r="I53" s="1376"/>
      <c r="J53" s="1376"/>
      <c r="K53" s="1376"/>
      <c r="L53" s="1379"/>
      <c r="M53" s="1381"/>
      <c r="N53" s="1381"/>
      <c r="O53" s="353"/>
      <c r="P53" s="1318"/>
      <c r="Q53" s="1319"/>
      <c r="R53" s="1318"/>
      <c r="S53" s="1324"/>
      <c r="T53" s="1327" t="s">
        <v>282</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218</v>
      </c>
      <c r="B54" s="1377"/>
      <c r="C54" s="1377"/>
      <c r="D54" s="1377"/>
      <c r="E54" s="2292"/>
      <c r="F54" s="1377"/>
      <c r="G54" s="1377"/>
      <c r="H54" s="1377"/>
      <c r="I54" s="1377"/>
      <c r="J54" s="1377"/>
      <c r="K54" s="1377"/>
      <c r="L54" s="1383"/>
      <c r="M54" s="1381"/>
      <c r="N54" s="1381"/>
      <c r="O54" s="353"/>
      <c r="P54" s="382"/>
      <c r="Q54" s="1346"/>
      <c r="R54" s="382"/>
      <c r="S54" s="1324"/>
      <c r="T54" s="1327" t="s">
        <v>291</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218</v>
      </c>
      <c r="B55" s="1377"/>
      <c r="C55" s="1377"/>
      <c r="D55" s="1377"/>
      <c r="E55" s="2291"/>
      <c r="F55" s="1377"/>
      <c r="G55" s="1377"/>
      <c r="H55" s="1377"/>
      <c r="I55" s="1377"/>
      <c r="J55" s="1377"/>
      <c r="K55" s="1377"/>
      <c r="L55" s="1383"/>
      <c r="M55" s="1381"/>
      <c r="N55" s="1381"/>
      <c r="O55" s="353"/>
      <c r="P55" s="382"/>
      <c r="Q55" s="1346"/>
      <c r="R55" s="382"/>
      <c r="S55" s="1324"/>
      <c r="T55" s="1327" t="s">
        <v>291</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292</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86</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44361E-187B-7046-D70B-6F6635EC49E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137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421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422</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502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503</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426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427</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28</v>
      </c>
      <c r="AL8" s="2109" t="s">
        <v>65</v>
      </c>
      <c r="AM8" s="2194"/>
      <c r="AN8" s="2207">
        <v>1</v>
      </c>
      <c r="AO8" s="2359"/>
      <c r="AP8" s="2360" t="s">
        <v>65</v>
      </c>
      <c r="AQ8" s="313"/>
      <c r="AR8" s="1465">
        <v>1</v>
      </c>
      <c r="AS8" s="1468" t="s">
        <v>28</v>
      </c>
      <c r="AT8" s="753"/>
      <c r="AU8" s="1259"/>
      <c r="AV8" s="753"/>
      <c r="AW8" s="1259"/>
      <c r="AX8" s="1736"/>
      <c r="AY8" s="1461" t="s">
        <v>65</v>
      </c>
      <c r="AZ8" s="1736"/>
      <c r="BA8" s="1461" t="s">
        <v>65</v>
      </c>
      <c r="BB8" s="1350"/>
      <c r="BC8" s="2255" t="s">
        <v>522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526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282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291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439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440</v>
      </c>
      <c r="P24" s="1510"/>
      <c r="Q24" s="1512"/>
      <c r="R24" s="1512"/>
      <c r="AA24" s="1509" t="s">
        <v>442</v>
      </c>
      <c r="AC24" s="1509" t="s">
        <v>443</v>
      </c>
      <c r="AD24" s="1509" t="s">
        <v>490</v>
      </c>
      <c r="AH24" s="1509" t="s">
        <v>490</v>
      </c>
      <c r="AK24" s="1509" t="s">
        <v>527</v>
      </c>
      <c r="AL24" s="1509" t="s">
        <v>490</v>
      </c>
      <c r="AP24" s="1509" t="s">
        <v>490</v>
      </c>
      <c r="AY24" s="1509" t="s">
        <v>442</v>
      </c>
      <c r="BA24" s="1509" t="s">
        <v>443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МП г.о. Саранск "Саранское водопроводно-канализационное хозяйство"</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Государственный комитет по тарифам Республики Мордовия</v>
      </c>
      <c r="W31" s="2253"/>
      <c r="X31" s="2253"/>
      <c r="Y31" s="2253"/>
      <c r="Z31" s="2253"/>
      <c r="AA31" s="2253"/>
      <c r="AB31" s="2253"/>
      <c r="AC31" s="328"/>
      <c r="AD31" s="2253" t="str">
        <f>IF(TITLE_NAME_OR_PR_CHANGE="",IF(TITLE_NAME_OR_PR="","",TITLE_NAME_OR_PR),TITLE_NAME_OR_PR_CHANGE)</f>
        <v>Государственный комитет по тарифам Республики Мордовия</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445</v>
      </c>
      <c r="T32" s="2252"/>
      <c r="U32" s="1374"/>
      <c r="V32" s="2266" t="str">
        <f>IF(TITLE_DATE_PR_CHANGE="",IF(TITLE_DATE_PR="","",TITLE_DATE_PR),TITLE_DATE_PR_CHANGE)</f>
        <v>45833.40628472222</v>
      </c>
      <c r="W32" s="2266"/>
      <c r="X32" s="2266"/>
      <c r="Y32" s="2266"/>
      <c r="Z32" s="2266"/>
      <c r="AA32" s="2266"/>
      <c r="AB32" s="2266"/>
      <c r="AC32" s="328"/>
      <c r="AD32" s="2266" t="str">
        <f>IF(TITLE_DATE_PR_CHANGE="",IF(TITLE_DATE_PR="","",TITLE_DATE_PR),TITLE_DATE_PR_CHANGE)</f>
        <v>45833.40628472222</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446</v>
      </c>
      <c r="T33" s="2252"/>
      <c r="U33" s="1374"/>
      <c r="V33" s="2253" t="str">
        <f>IF(TITLE_NUMBER_PR_CHANGE="",IF(TITLE_NUMBER_PR="","",TITLE_NUMBER_PR),TITLE_NUMBER_PR_CHANGE)</f>
        <v>82</v>
      </c>
      <c r="W33" s="2253"/>
      <c r="X33" s="2253"/>
      <c r="Y33" s="2253"/>
      <c r="Z33" s="2253"/>
      <c r="AA33" s="2253"/>
      <c r="AB33" s="2253"/>
      <c r="AC33" s="328"/>
      <c r="AD33" s="2253" t="str">
        <f>IF(TITLE_NUMBER_PR_CHANGE="",IF(TITLE_NUMBER_PR="","",TITLE_NUMBER_PR),TITLE_NUMBER_PR_CHANGE)</f>
        <v>82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http://publication.pravo.gov.ru/document/1301202506250004</v>
      </c>
      <c r="W34" s="2253"/>
      <c r="X34" s="2253"/>
      <c r="Y34" s="2253"/>
      <c r="Z34" s="2253"/>
      <c r="AA34" s="2253"/>
      <c r="AB34" s="2253"/>
      <c r="AC34" s="328"/>
      <c r="AD34" s="2253" t="str">
        <f>IF(TITLE_IST_PUB_CHANGE="",IF(TITLE_IST_PUB="","",TITLE_IST_PUB),TITLE_IST_PUB_CHANGE)</f>
        <v>http://publication.pravo.gov.ru/document/1301202506250004</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445</v>
      </c>
      <c r="T36" s="2252"/>
      <c r="U36" s="1374"/>
      <c r="V36" s="2266" t="str">
        <f>IF(TITLE_DATE_PR_CHANGE="",IF(TITLE_DATE_PR="","",TITLE_DATE_PR),TITLE_DATE_PR_CHANGE)</f>
        <v>45833.40628472222</v>
      </c>
      <c r="W36" s="2266"/>
      <c r="X36" s="2266"/>
      <c r="Y36" s="2266"/>
      <c r="Z36" s="2266"/>
      <c r="AA36" s="2266"/>
      <c r="AB36" s="2266"/>
      <c r="AC36" s="328"/>
      <c r="AD36" s="2266" t="str">
        <f>IF(TITLE_DATE_PR_CHANGE="",IF(TITLE_DATE_PR="","",TITLE_DATE_PR),TITLE_DATE_PR_CHANGE)</f>
        <v>45833.40628472222</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446</v>
      </c>
      <c r="T37" s="2252"/>
      <c r="U37" s="1374"/>
      <c r="V37" s="2253" t="str">
        <f>IF(TITLE_NUMBER_PR_CHANGE="",IF(TITLE_NUMBER_PR="","",TITLE_NUMBER_PR),TITLE_NUMBER_PR_CHANGE)</f>
        <v>82</v>
      </c>
      <c r="W37" s="2253"/>
      <c r="X37" s="2253"/>
      <c r="Y37" s="2253"/>
      <c r="Z37" s="2253"/>
      <c r="AA37" s="2253"/>
      <c r="AB37" s="2253"/>
      <c r="AC37" s="328"/>
      <c r="AD37" s="2253" t="str">
        <f>IF(TITLE_NUMBER_PR_CHANGE="",IF(TITLE_NUMBER_PR="","",TITLE_NUMBER_PR),TITLE_NUMBER_PR_CHANGE)</f>
        <v>82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449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449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324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325</v>
      </c>
      <c r="BI40" s="1157">
        <v>14</v>
      </c>
    </row>
    <row customHeight="1" ht="14.699999999999998">
      <c r="Q41" s="293"/>
      <c r="R41" s="378"/>
      <c r="S41" s="2275" t="s">
        <v>92</v>
      </c>
      <c r="T41" s="2211" t="s">
        <v>528</v>
      </c>
      <c r="U41" s="303"/>
      <c r="V41" s="2276" t="s">
        <v>451</v>
      </c>
      <c r="W41" s="2277"/>
      <c r="X41" s="2277"/>
      <c r="Y41" s="2277"/>
      <c r="Z41" s="2277"/>
      <c r="AA41" s="2277"/>
      <c r="AB41" s="2278"/>
      <c r="AC41" s="2279" t="s">
        <v>452</v>
      </c>
      <c r="AD41" s="2330" t="s">
        <v>529</v>
      </c>
      <c r="AE41" s="2293"/>
      <c r="AF41" s="2293"/>
      <c r="AG41" s="2331"/>
      <c r="AH41" s="2330" t="s">
        <v>530</v>
      </c>
      <c r="AI41" s="2293"/>
      <c r="AJ41" s="2293"/>
      <c r="AK41" s="2331"/>
      <c r="AL41" s="2330" t="s">
        <v>531</v>
      </c>
      <c r="AM41" s="2293"/>
      <c r="AN41" s="2293"/>
      <c r="AO41" s="2331"/>
      <c r="AP41" s="2330" t="s">
        <v>532</v>
      </c>
      <c r="AQ41" s="2293"/>
      <c r="AR41" s="2293"/>
      <c r="AS41" s="2331"/>
      <c r="AT41" s="2276" t="s">
        <v>451</v>
      </c>
      <c r="AU41" s="2277"/>
      <c r="AV41" s="2277"/>
      <c r="AW41" s="2277"/>
      <c r="AX41" s="2277"/>
      <c r="AY41" s="2277"/>
      <c r="AZ41" s="2278"/>
      <c r="BA41" s="2279" t="s">
        <v>452</v>
      </c>
      <c r="BB41" s="2282" t="s">
        <v>454</v>
      </c>
      <c r="BC41" s="2129"/>
      <c r="BI41" s="1157">
        <v>14</v>
      </c>
    </row>
    <row customHeight="1" ht="35.699999999999996">
      <c r="Q42" s="293"/>
      <c r="R42" s="378"/>
      <c r="S42" s="2275"/>
      <c r="T42" s="2211"/>
      <c r="U42" s="1033"/>
      <c r="V42" s="2194" t="s">
        <v>533</v>
      </c>
      <c r="W42" s="2195"/>
      <c r="X42" s="2194" t="s">
        <v>534</v>
      </c>
      <c r="Y42" s="2195"/>
      <c r="Z42" s="2296" t="s">
        <v>535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533</v>
      </c>
      <c r="AU42" s="2195"/>
      <c r="AV42" s="2194" t="s">
        <v>534</v>
      </c>
      <c r="AW42" s="2195"/>
      <c r="AX42" s="2296" t="s">
        <v>535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149</v>
      </c>
      <c r="C44" s="1372" t="s">
        <v>150</v>
      </c>
      <c r="D44" s="1372" t="s">
        <v>151</v>
      </c>
      <c r="E44" s="1366" t="s">
        <v>459</v>
      </c>
      <c r="F44" s="1366" t="s">
        <v>460</v>
      </c>
      <c r="G44" s="1366" t="s">
        <v>461</v>
      </c>
      <c r="H44" s="1366" t="s">
        <v>462</v>
      </c>
      <c r="I44" s="1366" t="s">
        <v>463</v>
      </c>
      <c r="J44" s="1366" t="s">
        <v>464</v>
      </c>
      <c r="K44" s="1366" t="s">
        <v>465</v>
      </c>
      <c r="L44" s="1366" t="s">
        <v>440</v>
      </c>
      <c r="Q44" s="293"/>
      <c r="R44" s="378"/>
      <c r="S44" s="2275"/>
      <c r="T44" s="2211"/>
      <c r="U44" s="304"/>
      <c r="V44" s="1450" t="s">
        <v>499</v>
      </c>
      <c r="W44" s="1450" t="s">
        <v>500</v>
      </c>
      <c r="X44" s="1450" t="s">
        <v>499</v>
      </c>
      <c r="Y44" s="1450" t="s">
        <v>500</v>
      </c>
      <c r="Z44" s="1457" t="s">
        <v>468</v>
      </c>
      <c r="AA44" s="2272" t="s">
        <v>469</v>
      </c>
      <c r="AB44" s="2273"/>
      <c r="AC44" s="2281"/>
      <c r="AD44" s="2335"/>
      <c r="AE44" s="2336"/>
      <c r="AF44" s="2336"/>
      <c r="AG44" s="2337"/>
      <c r="AH44" s="2335"/>
      <c r="AI44" s="2336"/>
      <c r="AJ44" s="2336"/>
      <c r="AK44" s="2337"/>
      <c r="AL44" s="2335"/>
      <c r="AM44" s="2336"/>
      <c r="AN44" s="2336"/>
      <c r="AO44" s="2337"/>
      <c r="AP44" s="2335"/>
      <c r="AQ44" s="2336"/>
      <c r="AR44" s="2336"/>
      <c r="AS44" s="2337"/>
      <c r="AT44" s="1450" t="s">
        <v>499</v>
      </c>
      <c r="AU44" s="1450" t="s">
        <v>500</v>
      </c>
      <c r="AV44" s="1450" t="s">
        <v>499</v>
      </c>
      <c r="AW44" s="1450" t="s">
        <v>500</v>
      </c>
      <c r="AX44" s="1457" t="s">
        <v>468</v>
      </c>
      <c r="AY44" s="2272" t="s">
        <v>469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124</v>
      </c>
      <c r="T45" s="1257" t="s">
        <v>107</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258</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137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258</v>
      </c>
      <c r="B47" s="1365" t="s">
        <v>259</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421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422</v>
      </c>
      <c r="BE47" s="502"/>
      <c r="BF47" s="502" t="str">
        <f>IF(T47="","",T47)</f>
        <v>Территория действия тарифа</v>
      </c>
      <c r="BG47" s="502"/>
      <c r="BH47" s="502"/>
      <c r="BI47" s="1157">
        <v>21</v>
      </c>
    </row>
    <row customHeight="1" ht="43.050000000000004">
      <c r="A48" s="1365" t="s">
        <v>258</v>
      </c>
      <c r="B48" s="1365" t="s">
        <v>259</v>
      </c>
      <c r="C48" s="1365" t="s">
        <v>260</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502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503</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258</v>
      </c>
      <c r="B49" s="1345" t="s">
        <v>259</v>
      </c>
      <c r="C49" s="1345" t="s">
        <v>260</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426</v>
      </c>
      <c r="BE49" s="502"/>
      <c r="BF49" s="502" t="str">
        <f>IF(T49="","",T49)</f>
        <v/>
      </c>
      <c r="BG49" s="502"/>
      <c r="BH49" s="502"/>
      <c r="BI49" s="513">
        <v>0</v>
      </c>
    </row>
    <row s="1644" customFormat="1" customHeight="1" ht="0">
      <c r="A50" s="1345" t="s">
        <v>258</v>
      </c>
      <c r="B50" s="1345" t="s">
        <v>259</v>
      </c>
      <c r="C50" s="1345" t="s">
        <v>260</v>
      </c>
      <c r="D50" s="1345" t="s">
        <v>536</v>
      </c>
      <c r="E50" s="2261"/>
      <c r="F50" s="2261"/>
      <c r="G50" s="2261"/>
      <c r="H50" s="2261"/>
      <c r="I50" s="2258" t="str">
        <f>S49&amp;".1"</f>
        <v>.1</v>
      </c>
      <c r="J50" s="1345"/>
      <c r="K50" s="1345"/>
      <c r="L50" s="1348" t="s">
        <v>427</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258</v>
      </c>
      <c r="B51" s="1345" t="s">
        <v>259</v>
      </c>
      <c r="C51" s="1345" t="s">
        <v>260</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258</v>
      </c>
      <c r="B52" s="1365" t="s">
        <v>259</v>
      </c>
      <c r="C52" s="1365" t="s">
        <v>260</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65">
        <v>1</v>
      </c>
      <c r="AS52" s="1468" t="s">
        <v>28</v>
      </c>
      <c r="AT52" s="753"/>
      <c r="AU52" s="1259"/>
      <c r="AV52" s="753"/>
      <c r="AW52" s="1259"/>
      <c r="AX52" s="1736"/>
      <c r="AY52" s="1461" t="s">
        <v>65</v>
      </c>
      <c r="AZ52" s="1736"/>
      <c r="BA52" s="1461" t="s">
        <v>65</v>
      </c>
      <c r="BB52" s="1350"/>
      <c r="BC52" s="2255" t="s">
        <v>522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523</v>
      </c>
      <c r="AT53" s="1395"/>
      <c r="AU53" s="1498"/>
      <c r="AV53" s="1395"/>
      <c r="AW53" s="1498"/>
      <c r="AX53" s="1395"/>
      <c r="AY53" s="1395"/>
      <c r="AZ53" s="1395"/>
      <c r="BA53" s="1395"/>
      <c r="BB53" s="1399"/>
      <c r="BC53" s="2256"/>
      <c r="BE53" s="502"/>
      <c r="BF53" s="502"/>
      <c r="BG53" s="502"/>
      <c r="BH53" s="502"/>
      <c r="BI53" s="1157">
        <v>11</v>
      </c>
    </row>
    <row customHeight="1" ht="11.549999999999999">
      <c r="A54" s="1365" t="s">
        <v>258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258</v>
      </c>
      <c r="B56" s="1365" t="s">
        <v>259</v>
      </c>
      <c r="C56" s="1365" t="s">
        <v>260</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526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258</v>
      </c>
      <c r="B57" s="1365" t="s">
        <v>259</v>
      </c>
      <c r="C57" s="1365" t="s">
        <v>260</v>
      </c>
      <c r="D57" s="1365" t="s">
        <v>536</v>
      </c>
      <c r="E57" s="2261"/>
      <c r="F57" s="2261"/>
      <c r="G57" s="2261"/>
      <c r="H57" s="2261"/>
      <c r="I57" s="2288"/>
      <c r="J57" s="2258"/>
      <c r="K57" s="1365"/>
      <c r="L57" s="1366"/>
      <c r="P57" s="2259"/>
      <c r="Q57" s="2259"/>
      <c r="R57" s="358"/>
      <c r="S57" s="1280"/>
      <c r="T57" s="289" t="s">
        <v>489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258</v>
      </c>
      <c r="B58" s="1345" t="s">
        <v>259</v>
      </c>
      <c r="C58" s="1345" t="s">
        <v>260</v>
      </c>
      <c r="D58" s="1345" t="s">
        <v>536</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258</v>
      </c>
      <c r="B59" s="1345" t="s">
        <v>259</v>
      </c>
      <c r="C59" s="1345" t="s">
        <v>260</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258</v>
      </c>
      <c r="B60" s="1345" t="s">
        <v>259</v>
      </c>
      <c r="C60" s="1345" t="s">
        <v>260</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258</v>
      </c>
      <c r="B61" s="1345" t="s">
        <v>259</v>
      </c>
      <c r="C61" s="1316"/>
      <c r="D61" s="1316"/>
      <c r="E61" s="2261"/>
      <c r="F61" s="2260"/>
      <c r="G61" s="1316"/>
      <c r="H61" s="1316"/>
      <c r="I61" s="1316"/>
      <c r="J61" s="1316"/>
      <c r="K61" s="1316"/>
      <c r="L61" s="1466"/>
      <c r="M61" s="1323"/>
      <c r="N61" s="1323"/>
      <c r="P61" s="1318"/>
      <c r="Q61" s="1319"/>
      <c r="R61" s="1318"/>
      <c r="S61" s="1324"/>
      <c r="T61" s="1327" t="s">
        <v>282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258</v>
      </c>
      <c r="B62" s="1345"/>
      <c r="C62" s="1345"/>
      <c r="D62" s="1345"/>
      <c r="E62" s="2260"/>
      <c r="F62" s="1345"/>
      <c r="G62" s="1345"/>
      <c r="H62" s="1345"/>
      <c r="I62" s="1345"/>
      <c r="J62" s="1345"/>
      <c r="K62" s="1345"/>
      <c r="L62" s="1348"/>
      <c r="M62" s="1323"/>
      <c r="N62" s="1323"/>
      <c r="O62" s="520"/>
      <c r="P62" s="382"/>
      <c r="Q62" s="1346"/>
      <c r="R62" s="382"/>
      <c r="S62" s="1324"/>
      <c r="T62" s="1327" t="s">
        <v>291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292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86</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FE02DB-AD77-833D-BFA7-BF13ADB8C1EE}" mc:Ignorable="x14ac xr xr2 xr3">
  <sheetPr>
    <tabColor theme="6" tint="0.4"/>
  </sheetPr>
  <dimension ref="A1:CU114"/>
  <sheetViews>
    <sheetView showGridLines="0" zoomScale="90" workbookViewId="0">
      <pane xSplit="28" ySplit="40" topLeftCell="AX41" activePane="bottomRight" state="frozen"/>
      <selection pane="bottomLeft" activeCell="A41" sqref="A41"/>
      <selection pane="topRight" activeCell="AC1" sqref="AC1"/>
      <selection pane="bottomRight" activeCell="CG103" sqref="CG103"/>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8.8515625" customWidth="1"/>
    <col min="21" max="21" style="1637" width="2.8515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31" style="1637" width="24.00390625" customWidth="1"/>
    <col min="32" max="32" style="1637" width="11.00390625" customWidth="1"/>
    <col min="33" max="33" style="1637" width="3.7109375" customWidth="1"/>
    <col min="34" max="34" style="1637" width="11.00390625" customWidth="1"/>
    <col min="35" max="35" style="1637" width="8.57421875" customWidth="1"/>
    <col min="36" max="36" style="66" width="7.421875" customWidth="1"/>
    <col min="37" max="38" style="66" width="4.57421875" customWidth="1"/>
    <col min="40" max="40" style="66" width="4.7109375" customWidth="1"/>
    <col min="42" max="42" style="66" width="3.421875" customWidth="1"/>
    <col min="43" max="43" style="66" width="7.140625" customWidth="1"/>
    <col min="44" max="45" style="66" width="5.8515625" customWidth="1"/>
    <col min="47" max="47" style="66" width="5.7109375" customWidth="1"/>
    <col min="49" max="49" style="66" width="5.28125" customWidth="1"/>
    <col min="51" max="52" style="66" width="4.57421875" customWidth="1"/>
    <col min="54" max="54" style="66" width="6.00390625" customWidth="1"/>
    <col min="56" max="56" style="66" width="5.421875" customWidth="1"/>
    <col min="57" max="57" style="66" width="7.7109375" customWidth="1"/>
    <col min="58" max="59" style="66" width="5.28125" customWidth="1"/>
    <col min="61" max="61" style="66" width="5.57421875" customWidth="1"/>
    <col min="63" max="63" style="66" width="4.140625" customWidth="1"/>
    <col min="64" max="64" style="66" width="7.57421875" customWidth="1"/>
    <col min="65" max="66" style="66" width="4.00390625" customWidth="1"/>
    <col min="68" max="68" style="66" width="4.8515625" customWidth="1"/>
    <col min="70" max="70" style="66" width="4.57421875" customWidth="1"/>
    <col min="71" max="71" style="66" width="7.00390625" customWidth="1"/>
    <col min="72" max="73" style="66" width="4.57421875" customWidth="1"/>
    <col min="75" max="75" style="66" width="4.140625" customWidth="1"/>
    <col min="77" max="77" style="66" width="6.00390625" customWidth="1"/>
    <col min="78" max="78" style="66" width="5.8515625" customWidth="1"/>
    <col min="79" max="80" style="66" width="4.421875" customWidth="1"/>
    <col min="82" max="82" style="66" width="6.00390625" customWidth="1"/>
    <col min="84" max="84" style="66" width="2.8515625" customWidth="1"/>
    <col min="85" max="85" style="66" width="6.00390625" customWidth="1"/>
    <col min="86" max="87" style="66" width="5.421875" customWidth="1"/>
    <col min="89" max="89" style="66" width="4.28125" customWidth="1"/>
    <col min="91" max="91" style="66" width="10.57421875" hidden="1"/>
    <col min="92" max="92" style="1637" width="4.00390625" customWidth="1"/>
    <col min="93" max="93" style="1637" width="115.00390625" customWidth="1"/>
    <col min="94" max="98" style="1644" width="10.00390625" customWidth="1"/>
    <col min="99" max="99" style="1637" width="10.57421875" hidden="1"/>
  </cols>
  <sheetData>
    <row customHeight="1" ht="22.5" hidden="1">
      <c r="X1" s="329"/>
      <c r="Y1" s="329"/>
      <c r="AE1" s="329"/>
      <c r="AF1" s="329"/>
      <c r="AJ1" s="4126"/>
      <c r="AK1" s="4126"/>
      <c r="AL1" s="4126"/>
      <c r="AM1" s="1637"/>
      <c r="AN1" s="4126"/>
      <c r="AO1" s="1637"/>
      <c r="AP1" s="4126"/>
      <c r="AQ1" s="4126"/>
      <c r="AR1" s="4126"/>
      <c r="AS1" s="4126"/>
      <c r="AT1" s="1637"/>
      <c r="AU1" s="4126"/>
      <c r="AV1" s="1637"/>
      <c r="AW1" s="4126"/>
      <c r="AX1" s="1637"/>
      <c r="AY1" s="4126"/>
      <c r="AZ1" s="4126"/>
      <c r="BA1" s="1637"/>
      <c r="BB1" s="4126"/>
      <c r="BC1" s="1637"/>
      <c r="BD1" s="4126"/>
      <c r="BE1" s="4126"/>
      <c r="BF1" s="4126"/>
      <c r="BG1" s="4126"/>
      <c r="BH1" s="1637"/>
      <c r="BI1" s="4126"/>
      <c r="BJ1" s="1637"/>
      <c r="BK1" s="4126"/>
      <c r="BL1" s="4126"/>
      <c r="BM1" s="4126"/>
      <c r="BN1" s="4126"/>
      <c r="BO1" s="1637"/>
      <c r="BP1" s="4126"/>
      <c r="BQ1" s="1637"/>
      <c r="BR1" s="4126"/>
      <c r="BS1" s="4126"/>
      <c r="BT1" s="4126"/>
      <c r="BU1" s="4126"/>
      <c r="BV1" s="1637"/>
      <c r="BW1" s="4126"/>
      <c r="BX1" s="1637"/>
      <c r="BY1" s="4126"/>
      <c r="BZ1" s="4126"/>
      <c r="CA1" s="4126"/>
      <c r="CB1" s="4126"/>
      <c r="CC1" s="1637"/>
      <c r="CD1" s="4126"/>
      <c r="CE1" s="1637"/>
      <c r="CF1" s="4126"/>
      <c r="CG1" s="4126"/>
      <c r="CH1" s="4126"/>
      <c r="CI1" s="4126"/>
      <c r="CJ1" s="1637"/>
      <c r="CK1" s="4126"/>
      <c r="CL1" s="1637"/>
      <c r="CM1" s="4126"/>
      <c r="CU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4127"/>
      <c r="AK2" s="4128"/>
      <c r="AL2" s="4128"/>
      <c r="AM2" s="2245"/>
      <c r="AN2" s="4128"/>
      <c r="AO2" s="2245"/>
      <c r="AP2" s="4129"/>
      <c r="AQ2" s="4127"/>
      <c r="AR2" s="4128"/>
      <c r="AS2" s="4128"/>
      <c r="AT2" s="2245"/>
      <c r="AU2" s="4128"/>
      <c r="AV2" s="2245"/>
      <c r="AW2" s="4129"/>
      <c r="AX2" s="2244"/>
      <c r="AY2" s="4128"/>
      <c r="AZ2" s="4128"/>
      <c r="BA2" s="2245"/>
      <c r="BB2" s="4128"/>
      <c r="BC2" s="2245"/>
      <c r="BD2" s="4129"/>
      <c r="BE2" s="4127"/>
      <c r="BF2" s="4128"/>
      <c r="BG2" s="4128"/>
      <c r="BH2" s="2245"/>
      <c r="BI2" s="4128"/>
      <c r="BJ2" s="2245"/>
      <c r="BK2" s="4129"/>
      <c r="BL2" s="4127"/>
      <c r="BM2" s="4128"/>
      <c r="BN2" s="4128"/>
      <c r="BO2" s="2245"/>
      <c r="BP2" s="4128"/>
      <c r="BQ2" s="2245"/>
      <c r="BR2" s="4129"/>
      <c r="BS2" s="4127"/>
      <c r="BT2" s="4128"/>
      <c r="BU2" s="4128"/>
      <c r="BV2" s="2245"/>
      <c r="BW2" s="4128"/>
      <c r="BX2" s="2245"/>
      <c r="BY2" s="4129"/>
      <c r="BZ2" s="4127"/>
      <c r="CA2" s="4128"/>
      <c r="CB2" s="4128"/>
      <c r="CC2" s="2245"/>
      <c r="CD2" s="4128"/>
      <c r="CE2" s="2245"/>
      <c r="CF2" s="4129"/>
      <c r="CG2" s="4127"/>
      <c r="CH2" s="4128"/>
      <c r="CI2" s="4128"/>
      <c r="CJ2" s="2245"/>
      <c r="CK2" s="4128"/>
      <c r="CL2" s="2245"/>
      <c r="CM2" s="4129"/>
      <c r="CN2" s="2246"/>
      <c r="CO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Q2" s="502"/>
      <c r="CR2" s="502" t="str">
        <f>IF(T2="","",T2)</f>
        <v>Наименование тарифа</v>
      </c>
      <c r="CS2" s="502"/>
      <c r="CT2" s="502"/>
      <c r="CU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4127"/>
      <c r="AK3" s="4128"/>
      <c r="AL3" s="4128"/>
      <c r="AM3" s="2245"/>
      <c r="AN3" s="4128"/>
      <c r="AO3" s="2245"/>
      <c r="AP3" s="4129"/>
      <c r="AQ3" s="4127"/>
      <c r="AR3" s="4128"/>
      <c r="AS3" s="4128"/>
      <c r="AT3" s="2245"/>
      <c r="AU3" s="4128"/>
      <c r="AV3" s="2245"/>
      <c r="AW3" s="4129"/>
      <c r="AX3" s="2244"/>
      <c r="AY3" s="4128"/>
      <c r="AZ3" s="4128"/>
      <c r="BA3" s="2245"/>
      <c r="BB3" s="4128"/>
      <c r="BC3" s="2245"/>
      <c r="BD3" s="4129"/>
      <c r="BE3" s="4127"/>
      <c r="BF3" s="4128"/>
      <c r="BG3" s="4128"/>
      <c r="BH3" s="2245"/>
      <c r="BI3" s="4128"/>
      <c r="BJ3" s="2245"/>
      <c r="BK3" s="4129"/>
      <c r="BL3" s="4127"/>
      <c r="BM3" s="4128"/>
      <c r="BN3" s="4128"/>
      <c r="BO3" s="2245"/>
      <c r="BP3" s="4128"/>
      <c r="BQ3" s="2245"/>
      <c r="BR3" s="4129"/>
      <c r="BS3" s="4127"/>
      <c r="BT3" s="4128"/>
      <c r="BU3" s="4128"/>
      <c r="BV3" s="2245"/>
      <c r="BW3" s="4128"/>
      <c r="BX3" s="2245"/>
      <c r="BY3" s="4129"/>
      <c r="BZ3" s="4127"/>
      <c r="CA3" s="4128"/>
      <c r="CB3" s="4128"/>
      <c r="CC3" s="2245"/>
      <c r="CD3" s="4128"/>
      <c r="CE3" s="2245"/>
      <c r="CF3" s="4129"/>
      <c r="CG3" s="4127"/>
      <c r="CH3" s="4128"/>
      <c r="CI3" s="4128"/>
      <c r="CJ3" s="2245"/>
      <c r="CK3" s="4128"/>
      <c r="CL3" s="2245"/>
      <c r="CM3" s="4129"/>
      <c r="CN3" s="2246"/>
      <c r="CO3" s="1260" t="s">
        <v>422</v>
      </c>
      <c r="CQ3" s="502"/>
      <c r="CR3" s="502" t="str">
        <f>IF(T3="","",T3)</f>
        <v>Территория действия тарифа</v>
      </c>
      <c r="CS3" s="502"/>
      <c r="CT3" s="502"/>
      <c r="CU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6"/>
      <c r="AC4" s="2244">
        <f>INDEX(PT_DIFFERENTIATION_CS,MATCH(C4,PT_DIFFERENTIATION_CS_ID,0))</f>
      </c>
      <c r="AD4" s="2245"/>
      <c r="AE4" s="2245"/>
      <c r="AF4" s="2245"/>
      <c r="AG4" s="2245"/>
      <c r="AH4" s="2245"/>
      <c r="AI4" s="2245"/>
      <c r="AJ4" s="4127"/>
      <c r="AK4" s="4128"/>
      <c r="AL4" s="4128"/>
      <c r="AM4" s="2245"/>
      <c r="AN4" s="4128"/>
      <c r="AO4" s="2245"/>
      <c r="AP4" s="4129"/>
      <c r="AQ4" s="4127"/>
      <c r="AR4" s="4128"/>
      <c r="AS4" s="4128"/>
      <c r="AT4" s="2245"/>
      <c r="AU4" s="4128"/>
      <c r="AV4" s="2245"/>
      <c r="AW4" s="4129"/>
      <c r="AX4" s="2244"/>
      <c r="AY4" s="4128"/>
      <c r="AZ4" s="4128"/>
      <c r="BA4" s="2245"/>
      <c r="BB4" s="4128"/>
      <c r="BC4" s="2245"/>
      <c r="BD4" s="4129"/>
      <c r="BE4" s="4127"/>
      <c r="BF4" s="4128"/>
      <c r="BG4" s="4128"/>
      <c r="BH4" s="2245"/>
      <c r="BI4" s="4128"/>
      <c r="BJ4" s="2245"/>
      <c r="BK4" s="4129"/>
      <c r="BL4" s="4127"/>
      <c r="BM4" s="4128"/>
      <c r="BN4" s="4128"/>
      <c r="BO4" s="2245"/>
      <c r="BP4" s="4128"/>
      <c r="BQ4" s="2245"/>
      <c r="BR4" s="4129"/>
      <c r="BS4" s="4127"/>
      <c r="BT4" s="4128"/>
      <c r="BU4" s="4128"/>
      <c r="BV4" s="2245"/>
      <c r="BW4" s="4128"/>
      <c r="BX4" s="2245"/>
      <c r="BY4" s="4129"/>
      <c r="BZ4" s="4127"/>
      <c r="CA4" s="4128"/>
      <c r="CB4" s="4128"/>
      <c r="CC4" s="2245"/>
      <c r="CD4" s="4128"/>
      <c r="CE4" s="2245"/>
      <c r="CF4" s="4129"/>
      <c r="CG4" s="4127"/>
      <c r="CH4" s="4128"/>
      <c r="CI4" s="4128"/>
      <c r="CJ4" s="2245"/>
      <c r="CK4" s="4128"/>
      <c r="CL4" s="2245"/>
      <c r="CM4" s="4129"/>
      <c r="CN4" s="2246"/>
      <c r="CO4" s="1260" t="s">
        <v>538</v>
      </c>
      <c r="CQ4" s="502"/>
      <c r="CR4" s="502" t="str">
        <f>IF(T4="","",T4)</f>
        <v>Наименование централизованной системы водоотведения</v>
      </c>
      <c r="CS4" s="502"/>
      <c r="CT4" s="502"/>
      <c r="CU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504</v>
      </c>
      <c r="U5" s="302"/>
      <c r="V5" s="2352"/>
      <c r="W5" s="2353"/>
      <c r="X5" s="2353"/>
      <c r="Y5" s="2353"/>
      <c r="Z5" s="2353"/>
      <c r="AA5" s="2353"/>
      <c r="AB5" s="2354"/>
      <c r="AC5" s="2355"/>
      <c r="AD5" s="2356"/>
      <c r="AE5" s="2356"/>
      <c r="AF5" s="2356"/>
      <c r="AG5" s="2356"/>
      <c r="AH5" s="2356"/>
      <c r="AI5" s="2356"/>
      <c r="AJ5" s="4130"/>
      <c r="AK5" s="4131"/>
      <c r="AL5" s="4131"/>
      <c r="AM5" s="2353"/>
      <c r="AN5" s="4131"/>
      <c r="AO5" s="2353"/>
      <c r="AP5" s="4132"/>
      <c r="AQ5" s="4130"/>
      <c r="AR5" s="4131"/>
      <c r="AS5" s="4131"/>
      <c r="AT5" s="2353"/>
      <c r="AU5" s="4131"/>
      <c r="AV5" s="2353"/>
      <c r="AW5" s="4132"/>
      <c r="AX5" s="2352"/>
      <c r="AY5" s="4131"/>
      <c r="AZ5" s="4131"/>
      <c r="BA5" s="2353"/>
      <c r="BB5" s="4131"/>
      <c r="BC5" s="2353"/>
      <c r="BD5" s="4132"/>
      <c r="BE5" s="4130"/>
      <c r="BF5" s="4131"/>
      <c r="BG5" s="4131"/>
      <c r="BH5" s="2353"/>
      <c r="BI5" s="4131"/>
      <c r="BJ5" s="2353"/>
      <c r="BK5" s="4132"/>
      <c r="BL5" s="4130"/>
      <c r="BM5" s="4131"/>
      <c r="BN5" s="4131"/>
      <c r="BO5" s="2353"/>
      <c r="BP5" s="4131"/>
      <c r="BQ5" s="2353"/>
      <c r="BR5" s="4132"/>
      <c r="BS5" s="4130"/>
      <c r="BT5" s="4131"/>
      <c r="BU5" s="4131"/>
      <c r="BV5" s="2353"/>
      <c r="BW5" s="4131"/>
      <c r="BX5" s="2353"/>
      <c r="BY5" s="4132"/>
      <c r="BZ5" s="4130"/>
      <c r="CA5" s="4131"/>
      <c r="CB5" s="4131"/>
      <c r="CC5" s="2353"/>
      <c r="CD5" s="4131"/>
      <c r="CE5" s="2353"/>
      <c r="CF5" s="4132"/>
      <c r="CG5" s="4130"/>
      <c r="CH5" s="4131"/>
      <c r="CI5" s="4131"/>
      <c r="CJ5" s="2353"/>
      <c r="CK5" s="4131"/>
      <c r="CL5" s="2353"/>
      <c r="CM5" s="4132"/>
      <c r="CN5" s="2357"/>
      <c r="CO5" s="1260" t="s">
        <v>505</v>
      </c>
      <c r="CQ5" s="502"/>
      <c r="CR5" s="502" t="str">
        <f>IF(T5="","",T5)</f>
        <v>Наименование признака дифференциации</v>
      </c>
      <c r="CS5" s="502"/>
      <c r="CT5" s="502"/>
      <c r="CU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9"/>
      <c r="AC6" s="2247"/>
      <c r="AD6" s="2248"/>
      <c r="AE6" s="2248"/>
      <c r="AF6" s="2248"/>
      <c r="AG6" s="2248"/>
      <c r="AH6" s="2248"/>
      <c r="AI6" s="2248"/>
      <c r="AJ6" s="4133"/>
      <c r="AK6" s="4134"/>
      <c r="AL6" s="4134"/>
      <c r="AM6" s="2248"/>
      <c r="AN6" s="4134"/>
      <c r="AO6" s="2248"/>
      <c r="AP6" s="4135"/>
      <c r="AQ6" s="4133"/>
      <c r="AR6" s="4134"/>
      <c r="AS6" s="4134"/>
      <c r="AT6" s="2248"/>
      <c r="AU6" s="4134"/>
      <c r="AV6" s="2248"/>
      <c r="AW6" s="4135"/>
      <c r="AX6" s="2247"/>
      <c r="AY6" s="4134"/>
      <c r="AZ6" s="4134"/>
      <c r="BA6" s="2248"/>
      <c r="BB6" s="4134"/>
      <c r="BC6" s="2248"/>
      <c r="BD6" s="4135"/>
      <c r="BE6" s="4133"/>
      <c r="BF6" s="4134"/>
      <c r="BG6" s="4134"/>
      <c r="BH6" s="2248"/>
      <c r="BI6" s="4134"/>
      <c r="BJ6" s="2248"/>
      <c r="BK6" s="4135"/>
      <c r="BL6" s="4133"/>
      <c r="BM6" s="4134"/>
      <c r="BN6" s="4134"/>
      <c r="BO6" s="2248"/>
      <c r="BP6" s="4134"/>
      <c r="BQ6" s="2248"/>
      <c r="BR6" s="4135"/>
      <c r="BS6" s="4133"/>
      <c r="BT6" s="4134"/>
      <c r="BU6" s="4134"/>
      <c r="BV6" s="2248"/>
      <c r="BW6" s="4134"/>
      <c r="BX6" s="2248"/>
      <c r="BY6" s="4135"/>
      <c r="BZ6" s="4133"/>
      <c r="CA6" s="4134"/>
      <c r="CB6" s="4134"/>
      <c r="CC6" s="2248"/>
      <c r="CD6" s="4134"/>
      <c r="CE6" s="2248"/>
      <c r="CF6" s="4135"/>
      <c r="CG6" s="4133"/>
      <c r="CH6" s="4134"/>
      <c r="CI6" s="4134"/>
      <c r="CJ6" s="2248"/>
      <c r="CK6" s="4134"/>
      <c r="CL6" s="2248"/>
      <c r="CM6" s="4135"/>
      <c r="CN6" s="2249"/>
      <c r="CO6" s="1309" t="s">
        <v>506</v>
      </c>
      <c r="CQ6" s="502"/>
      <c r="CR6" s="502" t="str">
        <f>IF(T6="","",T6)</f>
        <v>Группа потребителей</v>
      </c>
      <c r="CS6" s="502"/>
      <c r="CT6" s="502"/>
      <c r="CU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4136"/>
      <c r="AK7" s="4136"/>
      <c r="AL7" s="4137"/>
      <c r="AM7" s="2604"/>
      <c r="AN7" s="4138" t="s">
        <v>65</v>
      </c>
      <c r="AO7" s="2604"/>
      <c r="AP7" s="2109" t="s">
        <v>65</v>
      </c>
      <c r="AQ7" s="4136"/>
      <c r="AR7" s="4136"/>
      <c r="AS7" s="4137"/>
      <c r="AT7" s="2604"/>
      <c r="AU7" s="2109" t="s">
        <v>65</v>
      </c>
      <c r="AV7" s="2604"/>
      <c r="AW7" s="2109" t="s">
        <v>65</v>
      </c>
      <c r="AX7" s="753"/>
      <c r="AY7" s="4136"/>
      <c r="AZ7" s="4137"/>
      <c r="BA7" s="2604"/>
      <c r="BB7" s="2109" t="s">
        <v>65</v>
      </c>
      <c r="BC7" s="2604"/>
      <c r="BD7" s="2109" t="s">
        <v>65</v>
      </c>
      <c r="BE7" s="4136"/>
      <c r="BF7" s="4136"/>
      <c r="BG7" s="4137"/>
      <c r="BH7" s="2604"/>
      <c r="BI7" s="2109" t="s">
        <v>65</v>
      </c>
      <c r="BJ7" s="2604"/>
      <c r="BK7" s="2109" t="s">
        <v>65</v>
      </c>
      <c r="BL7" s="4136"/>
      <c r="BM7" s="4136"/>
      <c r="BN7" s="4137"/>
      <c r="BO7" s="2604"/>
      <c r="BP7" s="2109" t="s">
        <v>65</v>
      </c>
      <c r="BQ7" s="2604"/>
      <c r="BR7" s="2109" t="s">
        <v>65</v>
      </c>
      <c r="BS7" s="4136"/>
      <c r="BT7" s="4136"/>
      <c r="BU7" s="4137"/>
      <c r="BV7" s="2604"/>
      <c r="BW7" s="2109" t="s">
        <v>65</v>
      </c>
      <c r="BX7" s="2604"/>
      <c r="BY7" s="2109" t="s">
        <v>65</v>
      </c>
      <c r="BZ7" s="4136"/>
      <c r="CA7" s="4136"/>
      <c r="CB7" s="4137"/>
      <c r="CC7" s="2604"/>
      <c r="CD7" s="2109" t="s">
        <v>65</v>
      </c>
      <c r="CE7" s="2604"/>
      <c r="CF7" s="2109" t="s">
        <v>65</v>
      </c>
      <c r="CG7" s="4136"/>
      <c r="CH7" s="4136"/>
      <c r="CI7" s="4137"/>
      <c r="CJ7" s="2604"/>
      <c r="CK7" s="2109" t="s">
        <v>65</v>
      </c>
      <c r="CL7" s="2604"/>
      <c r="CM7" s="2109" t="s">
        <v>65</v>
      </c>
      <c r="CN7" s="1440"/>
      <c r="CO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7" s="513">
        <f>STRCHECKDATE(V8:CN8)</f>
      </c>
      <c r="CQ7" s="502"/>
      <c r="CR7" s="502" t="str">
        <f>IF(T7="","",T7)</f>
        <v/>
      </c>
      <c r="CS7" s="502"/>
      <c r="CT7" s="502"/>
      <c r="CU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4139"/>
      <c r="AK8" s="4139"/>
      <c r="AL8" s="4140" t="str">
        <f>AM7&amp;"-"&amp;AO7</f>
        <v>-</v>
      </c>
      <c r="AM8" s="2311"/>
      <c r="AN8" s="2109"/>
      <c r="AO8" s="2311"/>
      <c r="AP8" s="2109"/>
      <c r="AQ8" s="4139"/>
      <c r="AR8" s="4139"/>
      <c r="AS8" s="330" t="str">
        <f>AT7&amp;"-"&amp;AV7</f>
        <v>-</v>
      </c>
      <c r="AT8" s="2311"/>
      <c r="AU8" s="2109"/>
      <c r="AV8" s="2311"/>
      <c r="AW8" s="2109"/>
      <c r="AX8" s="327"/>
      <c r="AY8" s="4139"/>
      <c r="AZ8" s="330" t="str">
        <f>BA7&amp;"-"&amp;BC7</f>
        <v>-</v>
      </c>
      <c r="BA8" s="2311"/>
      <c r="BB8" s="2109"/>
      <c r="BC8" s="2311"/>
      <c r="BD8" s="2109"/>
      <c r="BE8" s="4139"/>
      <c r="BF8" s="4139"/>
      <c r="BG8" s="330" t="str">
        <f>BH7&amp;"-"&amp;BJ7</f>
        <v>-</v>
      </c>
      <c r="BH8" s="2311"/>
      <c r="BI8" s="2109"/>
      <c r="BJ8" s="2311"/>
      <c r="BK8" s="2109"/>
      <c r="BL8" s="4139"/>
      <c r="BM8" s="4139"/>
      <c r="BN8" s="330" t="str">
        <f>BO7&amp;"-"&amp;BQ7</f>
        <v>-</v>
      </c>
      <c r="BO8" s="2311"/>
      <c r="BP8" s="2109"/>
      <c r="BQ8" s="2311"/>
      <c r="BR8" s="2109"/>
      <c r="BS8" s="4139"/>
      <c r="BT8" s="4139"/>
      <c r="BU8" s="330" t="str">
        <f>BV7&amp;"-"&amp;BX7</f>
        <v>-</v>
      </c>
      <c r="BV8" s="2311"/>
      <c r="BW8" s="2109"/>
      <c r="BX8" s="2311"/>
      <c r="BY8" s="2109"/>
      <c r="BZ8" s="4139"/>
      <c r="CA8" s="4139"/>
      <c r="CB8" s="330" t="str">
        <f>CC7&amp;"-"&amp;CE7</f>
        <v>-</v>
      </c>
      <c r="CC8" s="2311"/>
      <c r="CD8" s="2109"/>
      <c r="CE8" s="2311"/>
      <c r="CF8" s="2109"/>
      <c r="CG8" s="4139"/>
      <c r="CH8" s="4139"/>
      <c r="CI8" s="330" t="str">
        <f>CJ7&amp;"-"&amp;CL7</f>
        <v>-</v>
      </c>
      <c r="CJ8" s="2311"/>
      <c r="CK8" s="2109"/>
      <c r="CL8" s="2311"/>
      <c r="CM8" s="2109"/>
      <c r="CN8" s="1441"/>
      <c r="CO8" s="2351"/>
      <c r="CQ8" s="502"/>
      <c r="CR8" s="502" t="str">
        <f>IF(T8="","",T8)</f>
        <v/>
      </c>
      <c r="CS8" s="502"/>
      <c r="CT8" s="502"/>
      <c r="CU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369"/>
      <c r="X9" s="369"/>
      <c r="Y9" s="369"/>
      <c r="Z9" s="369"/>
      <c r="AA9" s="369"/>
      <c r="AB9" s="369"/>
      <c r="AC9" s="369"/>
      <c r="AD9" s="369"/>
      <c r="AE9" s="369"/>
      <c r="AF9" s="369"/>
      <c r="AG9" s="369"/>
      <c r="AH9" s="369"/>
      <c r="AI9" s="369"/>
      <c r="AJ9" s="4141"/>
      <c r="AK9" s="4142"/>
      <c r="AL9" s="4143"/>
      <c r="AM9" s="2677"/>
      <c r="AN9" s="4144"/>
      <c r="AO9" s="2679"/>
      <c r="AP9" s="4145"/>
      <c r="AQ9" s="4146"/>
      <c r="AR9" s="4147"/>
      <c r="AS9" s="4148"/>
      <c r="AT9" s="2684"/>
      <c r="AU9" s="4149"/>
      <c r="AV9" s="2686"/>
      <c r="AW9" s="4150"/>
      <c r="AX9" s="2688"/>
      <c r="AY9" s="4151"/>
      <c r="AZ9" s="4152"/>
      <c r="BA9" s="2691"/>
      <c r="BB9" s="4153"/>
      <c r="BC9" s="2693"/>
      <c r="BD9" s="4154"/>
      <c r="BE9" s="4155"/>
      <c r="BF9" s="4156"/>
      <c r="BG9" s="4157"/>
      <c r="BH9" s="2698"/>
      <c r="BI9" s="4158"/>
      <c r="BJ9" s="2700"/>
      <c r="BK9" s="4159"/>
      <c r="BL9" s="4160"/>
      <c r="BM9" s="4161"/>
      <c r="BN9" s="4162"/>
      <c r="BO9" s="2705"/>
      <c r="BP9" s="4163"/>
      <c r="BQ9" s="2707"/>
      <c r="BR9" s="4164"/>
      <c r="BS9" s="4165"/>
      <c r="BT9" s="4166"/>
      <c r="BU9" s="4167"/>
      <c r="BV9" s="2712"/>
      <c r="BW9" s="4168"/>
      <c r="BX9" s="2714"/>
      <c r="BY9" s="4169"/>
      <c r="BZ9" s="4170"/>
      <c r="CA9" s="4171"/>
      <c r="CB9" s="4172"/>
      <c r="CC9" s="2719"/>
      <c r="CD9" s="4173"/>
      <c r="CE9" s="2721"/>
      <c r="CF9" s="4174"/>
      <c r="CG9" s="4175"/>
      <c r="CH9" s="4176"/>
      <c r="CI9" s="4177"/>
      <c r="CJ9" s="2726"/>
      <c r="CK9" s="4178"/>
      <c r="CL9" s="2728"/>
      <c r="CM9" s="4179"/>
      <c r="CN9" s="369"/>
      <c r="CO9" s="1260" t="s">
        <v>508</v>
      </c>
      <c r="CQ9" s="502"/>
      <c r="CR9" s="502" t="str">
        <f>IF(T9="","",T9)</f>
        <v>Добавить значение признака дифференциации</v>
      </c>
      <c r="CS9" s="502"/>
      <c r="CT9" s="502"/>
      <c r="CU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369"/>
      <c r="X10" s="369"/>
      <c r="Y10" s="369"/>
      <c r="Z10" s="369"/>
      <c r="AA10" s="369"/>
      <c r="AB10" s="368"/>
      <c r="AC10" s="369"/>
      <c r="AD10" s="369"/>
      <c r="AE10" s="369"/>
      <c r="AF10" s="369"/>
      <c r="AG10" s="369"/>
      <c r="AH10" s="369"/>
      <c r="AI10" s="368"/>
      <c r="AJ10" s="4180"/>
      <c r="AK10" s="4181"/>
      <c r="AL10" s="4182"/>
      <c r="AM10" s="2733"/>
      <c r="AN10" s="4183"/>
      <c r="AO10" s="2735"/>
      <c r="AP10" s="4184"/>
      <c r="AQ10" s="4185"/>
      <c r="AR10" s="4186"/>
      <c r="AS10" s="4187"/>
      <c r="AT10" s="2740"/>
      <c r="AU10" s="4188"/>
      <c r="AV10" s="2742"/>
      <c r="AW10" s="4189"/>
      <c r="AX10" s="2744"/>
      <c r="AY10" s="4190"/>
      <c r="AZ10" s="4191"/>
      <c r="BA10" s="2747"/>
      <c r="BB10" s="4192"/>
      <c r="BC10" s="2749"/>
      <c r="BD10" s="4193"/>
      <c r="BE10" s="4194"/>
      <c r="BF10" s="4195"/>
      <c r="BG10" s="4196"/>
      <c r="BH10" s="2754"/>
      <c r="BI10" s="4197"/>
      <c r="BJ10" s="2756"/>
      <c r="BK10" s="4198"/>
      <c r="BL10" s="4199"/>
      <c r="BM10" s="4200"/>
      <c r="BN10" s="4201"/>
      <c r="BO10" s="2761"/>
      <c r="BP10" s="4202"/>
      <c r="BQ10" s="2763"/>
      <c r="BR10" s="4203"/>
      <c r="BS10" s="4204"/>
      <c r="BT10" s="4205"/>
      <c r="BU10" s="4206"/>
      <c r="BV10" s="2768"/>
      <c r="BW10" s="4207"/>
      <c r="BX10" s="2770"/>
      <c r="BY10" s="4208"/>
      <c r="BZ10" s="4209"/>
      <c r="CA10" s="4210"/>
      <c r="CB10" s="4211"/>
      <c r="CC10" s="2775"/>
      <c r="CD10" s="4212"/>
      <c r="CE10" s="2777"/>
      <c r="CF10" s="4213"/>
      <c r="CG10" s="4214"/>
      <c r="CH10" s="4215"/>
      <c r="CI10" s="4216"/>
      <c r="CJ10" s="2782"/>
      <c r="CK10" s="4217"/>
      <c r="CL10" s="2784"/>
      <c r="CM10" s="4218"/>
      <c r="CN10" s="369"/>
      <c r="CO10" s="1442"/>
      <c r="CQ10" s="502"/>
      <c r="CR10" s="502" t="str">
        <f>IF(T10="","",T10)</f>
        <v>Добавить группу потребителей</v>
      </c>
      <c r="CS10" s="502"/>
      <c r="CT10" s="502"/>
      <c r="CU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369"/>
      <c r="X11" s="369"/>
      <c r="Y11" s="369"/>
      <c r="Z11" s="369"/>
      <c r="AA11" s="369"/>
      <c r="AB11" s="368"/>
      <c r="AC11" s="369"/>
      <c r="AD11" s="369"/>
      <c r="AE11" s="369"/>
      <c r="AF11" s="369"/>
      <c r="AG11" s="369"/>
      <c r="AH11" s="369"/>
      <c r="AI11" s="368"/>
      <c r="AJ11" s="4219"/>
      <c r="AK11" s="4220"/>
      <c r="AL11" s="4221"/>
      <c r="AM11" s="2789"/>
      <c r="AN11" s="4222"/>
      <c r="AO11" s="2791"/>
      <c r="AP11" s="4223"/>
      <c r="AQ11" s="4224"/>
      <c r="AR11" s="4225"/>
      <c r="AS11" s="4226"/>
      <c r="AT11" s="2796"/>
      <c r="AU11" s="4227"/>
      <c r="AV11" s="2798"/>
      <c r="AW11" s="4228"/>
      <c r="AX11" s="2800"/>
      <c r="AY11" s="4229"/>
      <c r="AZ11" s="4230"/>
      <c r="BA11" s="2803"/>
      <c r="BB11" s="4231"/>
      <c r="BC11" s="2805"/>
      <c r="BD11" s="4232"/>
      <c r="BE11" s="4233"/>
      <c r="BF11" s="4234"/>
      <c r="BG11" s="4235"/>
      <c r="BH11" s="2810"/>
      <c r="BI11" s="4236"/>
      <c r="BJ11" s="2812"/>
      <c r="BK11" s="4237"/>
      <c r="BL11" s="4238"/>
      <c r="BM11" s="4239"/>
      <c r="BN11" s="4240"/>
      <c r="BO11" s="2817"/>
      <c r="BP11" s="4241"/>
      <c r="BQ11" s="2819"/>
      <c r="BR11" s="4242"/>
      <c r="BS11" s="4243"/>
      <c r="BT11" s="4244"/>
      <c r="BU11" s="4245"/>
      <c r="BV11" s="2824"/>
      <c r="BW11" s="4246"/>
      <c r="BX11" s="2826"/>
      <c r="BY11" s="4247"/>
      <c r="BZ11" s="4248"/>
      <c r="CA11" s="4249"/>
      <c r="CB11" s="4250"/>
      <c r="CC11" s="2831"/>
      <c r="CD11" s="4251"/>
      <c r="CE11" s="2833"/>
      <c r="CF11" s="4252"/>
      <c r="CG11" s="4253"/>
      <c r="CH11" s="4254"/>
      <c r="CI11" s="4255"/>
      <c r="CJ11" s="2838"/>
      <c r="CK11" s="4256"/>
      <c r="CL11" s="2840"/>
      <c r="CM11" s="4257"/>
      <c r="CN11" s="369"/>
      <c r="CO11" s="305"/>
      <c r="CQ11" s="502"/>
      <c r="CR11" s="502" t="str">
        <f>IF(T11="","",T11)</f>
        <v>Добавить наименование признака дифференциации</v>
      </c>
      <c r="CS11" s="502"/>
      <c r="CT11" s="502"/>
      <c r="CU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4258"/>
      <c r="AK12" s="4258"/>
      <c r="AL12" s="4258"/>
      <c r="AM12" s="1326"/>
      <c r="AN12" s="4258"/>
      <c r="AO12" s="1326"/>
      <c r="AP12" s="4258"/>
      <c r="AQ12" s="4258"/>
      <c r="AR12" s="4258"/>
      <c r="AS12" s="4258"/>
      <c r="AT12" s="1326"/>
      <c r="AU12" s="4258"/>
      <c r="AV12" s="1326"/>
      <c r="AW12" s="4258"/>
      <c r="AX12" s="1326"/>
      <c r="AY12" s="4258"/>
      <c r="AZ12" s="4258"/>
      <c r="BA12" s="1326"/>
      <c r="BB12" s="4258"/>
      <c r="BC12" s="1326"/>
      <c r="BD12" s="4258"/>
      <c r="BE12" s="4258"/>
      <c r="BF12" s="4258"/>
      <c r="BG12" s="4258"/>
      <c r="BH12" s="1326"/>
      <c r="BI12" s="4258"/>
      <c r="BJ12" s="1326"/>
      <c r="BK12" s="4258"/>
      <c r="BL12" s="4258"/>
      <c r="BM12" s="4258"/>
      <c r="BN12" s="4258"/>
      <c r="BO12" s="1326"/>
      <c r="BP12" s="4258"/>
      <c r="BQ12" s="1326"/>
      <c r="BR12" s="4258"/>
      <c r="BS12" s="4258"/>
      <c r="BT12" s="4258"/>
      <c r="BU12" s="4258"/>
      <c r="BV12" s="1326"/>
      <c r="BW12" s="4258"/>
      <c r="BX12" s="1326"/>
      <c r="BY12" s="4258"/>
      <c r="BZ12" s="4258"/>
      <c r="CA12" s="4258"/>
      <c r="CB12" s="4258"/>
      <c r="CC12" s="1326"/>
      <c r="CD12" s="4258"/>
      <c r="CE12" s="1326"/>
      <c r="CF12" s="4258"/>
      <c r="CG12" s="4258"/>
      <c r="CH12" s="4258"/>
      <c r="CI12" s="4258"/>
      <c r="CJ12" s="1326"/>
      <c r="CK12" s="4258"/>
      <c r="CL12" s="1326"/>
      <c r="CM12" s="4258"/>
      <c r="CN12" s="1326"/>
      <c r="CO12" s="1326"/>
      <c r="CQ12" s="791"/>
      <c r="CR12" s="791" t="str">
        <f>IF(T12="","",T12)</f>
        <v>Добавить централизованную систему для дифференциации</v>
      </c>
      <c r="CS12" s="791"/>
      <c r="CT12" s="791"/>
      <c r="CU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4258"/>
      <c r="AK13" s="4258"/>
      <c r="AL13" s="4258"/>
      <c r="AM13" s="1326"/>
      <c r="AN13" s="4258"/>
      <c r="AO13" s="1326"/>
      <c r="AP13" s="4258"/>
      <c r="AQ13" s="4258"/>
      <c r="AR13" s="4258"/>
      <c r="AS13" s="4258"/>
      <c r="AT13" s="1326"/>
      <c r="AU13" s="4258"/>
      <c r="AV13" s="1326"/>
      <c r="AW13" s="4258"/>
      <c r="AX13" s="1326"/>
      <c r="AY13" s="4258"/>
      <c r="AZ13" s="4258"/>
      <c r="BA13" s="1326"/>
      <c r="BB13" s="4258"/>
      <c r="BC13" s="1326"/>
      <c r="BD13" s="4258"/>
      <c r="BE13" s="4258"/>
      <c r="BF13" s="4258"/>
      <c r="BG13" s="4258"/>
      <c r="BH13" s="1326"/>
      <c r="BI13" s="4258"/>
      <c r="BJ13" s="1326"/>
      <c r="BK13" s="4258"/>
      <c r="BL13" s="4258"/>
      <c r="BM13" s="4258"/>
      <c r="BN13" s="4258"/>
      <c r="BO13" s="1326"/>
      <c r="BP13" s="4258"/>
      <c r="BQ13" s="1326"/>
      <c r="BR13" s="4258"/>
      <c r="BS13" s="4258"/>
      <c r="BT13" s="4258"/>
      <c r="BU13" s="4258"/>
      <c r="BV13" s="1326"/>
      <c r="BW13" s="4258"/>
      <c r="BX13" s="1326"/>
      <c r="BY13" s="4258"/>
      <c r="BZ13" s="4258"/>
      <c r="CA13" s="4258"/>
      <c r="CB13" s="4258"/>
      <c r="CC13" s="1326"/>
      <c r="CD13" s="4258"/>
      <c r="CE13" s="1326"/>
      <c r="CF13" s="4258"/>
      <c r="CG13" s="4258"/>
      <c r="CH13" s="4258"/>
      <c r="CI13" s="4258"/>
      <c r="CJ13" s="1326"/>
      <c r="CK13" s="4258"/>
      <c r="CL13" s="1326"/>
      <c r="CM13" s="4258"/>
      <c r="CN13" s="1326"/>
      <c r="CO13" s="1326"/>
      <c r="CQ13" s="502"/>
      <c r="CR13" s="502" t="str">
        <f>IF(T13="","",T13)</f>
        <v>Добавить территорию для дифференциации</v>
      </c>
      <c r="CS13" s="502"/>
      <c r="CT13" s="502"/>
      <c r="CU13" s="513">
        <v>0</v>
      </c>
    </row>
    <row customHeight="1" ht="14.25" hidden="1">
      <c r="AB14" s="329"/>
      <c r="AI14" s="329"/>
      <c r="AJ14" s="4126"/>
      <c r="AK14" s="4126"/>
      <c r="AL14" s="4126"/>
      <c r="AM14" s="1637"/>
      <c r="AN14" s="4126"/>
      <c r="AO14" s="1637"/>
      <c r="AP14" s="4126"/>
      <c r="AQ14" s="4126"/>
      <c r="AR14" s="4126"/>
      <c r="AS14" s="4126"/>
      <c r="AT14" s="1637"/>
      <c r="AU14" s="4126"/>
      <c r="AV14" s="1637"/>
      <c r="AW14" s="4126"/>
      <c r="AX14" s="1637"/>
      <c r="AY14" s="4126"/>
      <c r="AZ14" s="4126"/>
      <c r="BA14" s="1637"/>
      <c r="BB14" s="4126"/>
      <c r="BC14" s="1637"/>
      <c r="BD14" s="4126"/>
      <c r="BE14" s="4126"/>
      <c r="BF14" s="4126"/>
      <c r="BG14" s="4126"/>
      <c r="BH14" s="1637"/>
      <c r="BI14" s="4126"/>
      <c r="BJ14" s="1637"/>
      <c r="BK14" s="4126"/>
      <c r="BL14" s="4126"/>
      <c r="BM14" s="4126"/>
      <c r="BN14" s="4126"/>
      <c r="BO14" s="1637"/>
      <c r="BP14" s="4126"/>
      <c r="BQ14" s="1637"/>
      <c r="BR14" s="4126"/>
      <c r="BS14" s="4126"/>
      <c r="BT14" s="4126"/>
      <c r="BU14" s="4126"/>
      <c r="BV14" s="1637"/>
      <c r="BW14" s="4126"/>
      <c r="BX14" s="1637"/>
      <c r="BY14" s="4126"/>
      <c r="BZ14" s="4126"/>
      <c r="CA14" s="4126"/>
      <c r="CB14" s="4126"/>
      <c r="CC14" s="1637"/>
      <c r="CD14" s="4126"/>
      <c r="CE14" s="1637"/>
      <c r="CF14" s="4126"/>
      <c r="CG14" s="4126"/>
      <c r="CH14" s="4126"/>
      <c r="CI14" s="4126"/>
      <c r="CJ14" s="1637"/>
      <c r="CK14" s="4126"/>
      <c r="CL14" s="1637"/>
      <c r="CM14" s="4126"/>
      <c r="CU14" s="1157">
        <v>0</v>
      </c>
    </row>
    <row customHeight="1" ht="14.25" hidden="1">
      <c r="AC15" s="1362"/>
      <c r="AD15" s="1362"/>
      <c r="AE15" s="1363"/>
      <c r="AF15" s="2269"/>
      <c r="AG15" s="2270" t="s">
        <v>65</v>
      </c>
      <c r="AH15" s="2269"/>
      <c r="AI15" s="2270" t="s">
        <v>65</v>
      </c>
      <c r="AJ15" s="4126"/>
      <c r="AK15" s="4126"/>
      <c r="AL15" s="4126"/>
      <c r="AM15" s="1637"/>
      <c r="AN15" s="4126"/>
      <c r="AO15" s="1637"/>
      <c r="AP15" s="4126"/>
      <c r="AQ15" s="4126"/>
      <c r="AR15" s="4126"/>
      <c r="AS15" s="4126"/>
      <c r="AT15" s="1637"/>
      <c r="AU15" s="4126"/>
      <c r="AV15" s="1637"/>
      <c r="AW15" s="4126"/>
      <c r="AX15" s="1637"/>
      <c r="AY15" s="4126"/>
      <c r="AZ15" s="4126"/>
      <c r="BA15" s="1637"/>
      <c r="BB15" s="4126"/>
      <c r="BC15" s="1637"/>
      <c r="BD15" s="4126"/>
      <c r="BE15" s="4126"/>
      <c r="BF15" s="4126"/>
      <c r="BG15" s="4126"/>
      <c r="BH15" s="1637"/>
      <c r="BI15" s="4126"/>
      <c r="BJ15" s="1637"/>
      <c r="BK15" s="4126"/>
      <c r="BL15" s="4126"/>
      <c r="BM15" s="4126"/>
      <c r="BN15" s="4126"/>
      <c r="BO15" s="1637"/>
      <c r="BP15" s="4126"/>
      <c r="BQ15" s="1637"/>
      <c r="BR15" s="4126"/>
      <c r="BS15" s="4126"/>
      <c r="BT15" s="4126"/>
      <c r="BU15" s="4126"/>
      <c r="BV15" s="1637"/>
      <c r="BW15" s="4126"/>
      <c r="BX15" s="1637"/>
      <c r="BY15" s="4126"/>
      <c r="BZ15" s="4126"/>
      <c r="CA15" s="4126"/>
      <c r="CB15" s="4126"/>
      <c r="CC15" s="1637"/>
      <c r="CD15" s="4126"/>
      <c r="CE15" s="1637"/>
      <c r="CF15" s="4126"/>
      <c r="CG15" s="4126"/>
      <c r="CH15" s="4126"/>
      <c r="CI15" s="4126"/>
      <c r="CJ15" s="1637"/>
      <c r="CK15" s="4126"/>
      <c r="CL15" s="1637"/>
      <c r="CM15" s="4126"/>
      <c r="CU15" s="1157">
        <v>0</v>
      </c>
    </row>
    <row customHeight="1" ht="14.25" hidden="1">
      <c r="AC16" s="1362"/>
      <c r="AD16" s="1362"/>
      <c r="AE16" s="330" t="str">
        <f>AF15&amp;"-"&amp;AH15</f>
        <v>-</v>
      </c>
      <c r="AF16" s="2270"/>
      <c r="AG16" s="2270"/>
      <c r="AH16" s="2270"/>
      <c r="AI16" s="2270"/>
      <c r="AJ16" s="4126"/>
      <c r="AK16" s="4126"/>
      <c r="AL16" s="4126"/>
      <c r="AM16" s="1637"/>
      <c r="AN16" s="4126"/>
      <c r="AO16" s="1637"/>
      <c r="AP16" s="4126"/>
      <c r="AQ16" s="4126"/>
      <c r="AR16" s="4126"/>
      <c r="AS16" s="4126"/>
      <c r="AT16" s="1637"/>
      <c r="AU16" s="4126"/>
      <c r="AV16" s="1637"/>
      <c r="AW16" s="4126"/>
      <c r="AX16" s="1637"/>
      <c r="AY16" s="4126"/>
      <c r="AZ16" s="4126"/>
      <c r="BA16" s="1637"/>
      <c r="BB16" s="4126"/>
      <c r="BC16" s="1637"/>
      <c r="BD16" s="4126"/>
      <c r="BE16" s="4126"/>
      <c r="BF16" s="4126"/>
      <c r="BG16" s="4126"/>
      <c r="BH16" s="1637"/>
      <c r="BI16" s="4126"/>
      <c r="BJ16" s="1637"/>
      <c r="BK16" s="4126"/>
      <c r="BL16" s="4126"/>
      <c r="BM16" s="4126"/>
      <c r="BN16" s="4126"/>
      <c r="BO16" s="1637"/>
      <c r="BP16" s="4126"/>
      <c r="BQ16" s="1637"/>
      <c r="BR16" s="4126"/>
      <c r="BS16" s="4126"/>
      <c r="BT16" s="4126"/>
      <c r="BU16" s="4126"/>
      <c r="BV16" s="1637"/>
      <c r="BW16" s="4126"/>
      <c r="BX16" s="1637"/>
      <c r="BY16" s="4126"/>
      <c r="BZ16" s="4126"/>
      <c r="CA16" s="4126"/>
      <c r="CB16" s="4126"/>
      <c r="CC16" s="1637"/>
      <c r="CD16" s="4126"/>
      <c r="CE16" s="1637"/>
      <c r="CF16" s="4126"/>
      <c r="CG16" s="4126"/>
      <c r="CH16" s="4126"/>
      <c r="CI16" s="4126"/>
      <c r="CJ16" s="1637"/>
      <c r="CK16" s="4126"/>
      <c r="CL16" s="1637"/>
      <c r="CM16" s="4126"/>
      <c r="CU16" s="1157">
        <v>0</v>
      </c>
    </row>
    <row customHeight="1" ht="14.25" hidden="1">
      <c r="AI17" s="329"/>
      <c r="AJ17" s="4126"/>
      <c r="AK17" s="4126"/>
      <c r="AL17" s="4126"/>
      <c r="AM17" s="1637"/>
      <c r="AN17" s="4126"/>
      <c r="AO17" s="1637"/>
      <c r="AP17" s="4126"/>
      <c r="AQ17" s="4126"/>
      <c r="AR17" s="4126"/>
      <c r="AS17" s="4126"/>
      <c r="AT17" s="1637"/>
      <c r="AU17" s="4126"/>
      <c r="AV17" s="1637"/>
      <c r="AW17" s="4126"/>
      <c r="AX17" s="1637"/>
      <c r="AY17" s="4126"/>
      <c r="AZ17" s="4126"/>
      <c r="BA17" s="1637"/>
      <c r="BB17" s="4126"/>
      <c r="BC17" s="1637"/>
      <c r="BD17" s="4126"/>
      <c r="BE17" s="4126"/>
      <c r="BF17" s="4126"/>
      <c r="BG17" s="4126"/>
      <c r="BH17" s="1637"/>
      <c r="BI17" s="4126"/>
      <c r="BJ17" s="1637"/>
      <c r="BK17" s="4126"/>
      <c r="BL17" s="4126"/>
      <c r="BM17" s="4126"/>
      <c r="BN17" s="4126"/>
      <c r="BO17" s="1637"/>
      <c r="BP17" s="4126"/>
      <c r="BQ17" s="1637"/>
      <c r="BR17" s="4126"/>
      <c r="BS17" s="4126"/>
      <c r="BT17" s="4126"/>
      <c r="BU17" s="4126"/>
      <c r="BV17" s="1637"/>
      <c r="BW17" s="4126"/>
      <c r="BX17" s="1637"/>
      <c r="BY17" s="4126"/>
      <c r="BZ17" s="4126"/>
      <c r="CA17" s="4126"/>
      <c r="CB17" s="4126"/>
      <c r="CC17" s="1637"/>
      <c r="CD17" s="4126"/>
      <c r="CE17" s="1637"/>
      <c r="CF17" s="4126"/>
      <c r="CG17" s="4126"/>
      <c r="CH17" s="4126"/>
      <c r="CI17" s="4126"/>
      <c r="CJ17" s="1637"/>
      <c r="CK17" s="4126"/>
      <c r="CL17" s="1637"/>
      <c r="CM17" s="4126"/>
      <c r="CU17" s="1157">
        <v>0</v>
      </c>
    </row>
    <row s="1368" customFormat="1" customHeight="1" ht="22.5" hidden="1">
      <c r="L18" s="1480"/>
      <c r="M18" s="1364"/>
      <c r="N18" s="1364"/>
      <c r="O18" s="1369" t="s">
        <v>439</v>
      </c>
      <c r="P18" s="1364"/>
      <c r="Q18" s="1373"/>
      <c r="R18" s="1373"/>
      <c r="S18" s="731"/>
      <c r="Y18" s="1369"/>
      <c r="AA18" s="1369"/>
      <c r="AB18" s="1368"/>
      <c r="AF18" s="1369"/>
      <c r="AH18" s="1369"/>
      <c r="AI18" s="1368"/>
      <c r="AJ18" s="4259"/>
      <c r="AK18" s="4259"/>
      <c r="AL18" s="4259"/>
      <c r="AM18" s="1369"/>
      <c r="AN18" s="4259"/>
      <c r="AO18" s="1369"/>
      <c r="AP18" s="4259"/>
      <c r="AQ18" s="4259"/>
      <c r="AR18" s="4259"/>
      <c r="AS18" s="4259"/>
      <c r="AT18" s="1369"/>
      <c r="AU18" s="4259"/>
      <c r="AV18" s="1369"/>
      <c r="AW18" s="4259"/>
      <c r="AX18" s="1368"/>
      <c r="AY18" s="4259"/>
      <c r="AZ18" s="4259"/>
      <c r="BA18" s="1369"/>
      <c r="BB18" s="4259"/>
      <c r="BC18" s="1369"/>
      <c r="BD18" s="4259"/>
      <c r="BE18" s="4259"/>
      <c r="BF18" s="4259"/>
      <c r="BG18" s="4259"/>
      <c r="BH18" s="1369"/>
      <c r="BI18" s="4259"/>
      <c r="BJ18" s="1369"/>
      <c r="BK18" s="4259"/>
      <c r="BL18" s="4259"/>
      <c r="BM18" s="4259"/>
      <c r="BN18" s="4259"/>
      <c r="BO18" s="1369"/>
      <c r="BP18" s="4259"/>
      <c r="BQ18" s="1369"/>
      <c r="BR18" s="4259"/>
      <c r="BS18" s="4259"/>
      <c r="BT18" s="4259"/>
      <c r="BU18" s="4259"/>
      <c r="BV18" s="1369"/>
      <c r="BW18" s="4259"/>
      <c r="BX18" s="1369"/>
      <c r="BY18" s="4259"/>
      <c r="BZ18" s="4259"/>
      <c r="CA18" s="4259"/>
      <c r="CB18" s="4259"/>
      <c r="CC18" s="1369"/>
      <c r="CD18" s="4259"/>
      <c r="CE18" s="1369"/>
      <c r="CF18" s="4259"/>
      <c r="CG18" s="4259"/>
      <c r="CH18" s="4259"/>
      <c r="CI18" s="4259"/>
      <c r="CJ18" s="1369"/>
      <c r="CK18" s="4259"/>
      <c r="CL18" s="1369"/>
      <c r="CM18" s="4259"/>
      <c r="CP18" s="513"/>
      <c r="CQ18" s="513"/>
      <c r="CR18" s="513"/>
      <c r="CS18" s="513"/>
      <c r="CT18" s="513"/>
      <c r="CU18" s="1162">
        <v>0</v>
      </c>
    </row>
    <row s="1368" customFormat="1" customHeight="1" ht="14.25" hidden="1">
      <c r="L19" s="1480"/>
      <c r="M19" s="1364"/>
      <c r="N19" s="1364"/>
      <c r="O19" s="1364"/>
      <c r="P19" s="1364"/>
      <c r="Q19" s="1373"/>
      <c r="R19" s="1373"/>
      <c r="S19" s="731"/>
      <c r="AB19" s="1368"/>
      <c r="AI19" s="1368"/>
      <c r="AJ19" s="4259"/>
      <c r="AK19" s="4259"/>
      <c r="AL19" s="4259"/>
      <c r="AM19" s="1368"/>
      <c r="AN19" s="4259"/>
      <c r="AO19" s="1368"/>
      <c r="AP19" s="4259"/>
      <c r="AQ19" s="4259"/>
      <c r="AR19" s="4259"/>
      <c r="AS19" s="4259"/>
      <c r="AT19" s="1368"/>
      <c r="AU19" s="4259"/>
      <c r="AV19" s="1368"/>
      <c r="AW19" s="4259"/>
      <c r="AX19" s="1368"/>
      <c r="AY19" s="4259"/>
      <c r="AZ19" s="4259"/>
      <c r="BA19" s="1368"/>
      <c r="BB19" s="4259"/>
      <c r="BC19" s="1368"/>
      <c r="BD19" s="4259"/>
      <c r="BE19" s="4259"/>
      <c r="BF19" s="4259"/>
      <c r="BG19" s="4259"/>
      <c r="BH19" s="1368"/>
      <c r="BI19" s="4259"/>
      <c r="BJ19" s="1368"/>
      <c r="BK19" s="4259"/>
      <c r="BL19" s="4259"/>
      <c r="BM19" s="4259"/>
      <c r="BN19" s="4259"/>
      <c r="BO19" s="1368"/>
      <c r="BP19" s="4259"/>
      <c r="BQ19" s="1368"/>
      <c r="BR19" s="4259"/>
      <c r="BS19" s="4259"/>
      <c r="BT19" s="4259"/>
      <c r="BU19" s="4259"/>
      <c r="BV19" s="1368"/>
      <c r="BW19" s="4259"/>
      <c r="BX19" s="1368"/>
      <c r="BY19" s="4259"/>
      <c r="BZ19" s="4259"/>
      <c r="CA19" s="4259"/>
      <c r="CB19" s="4259"/>
      <c r="CC19" s="1368"/>
      <c r="CD19" s="4259"/>
      <c r="CE19" s="1368"/>
      <c r="CF19" s="4259"/>
      <c r="CG19" s="4259"/>
      <c r="CH19" s="4259"/>
      <c r="CI19" s="4259"/>
      <c r="CJ19" s="1368"/>
      <c r="CK19" s="4259"/>
      <c r="CL19" s="1368"/>
      <c r="CM19" s="4259"/>
      <c r="CP19" s="513"/>
      <c r="CQ19" s="513"/>
      <c r="CR19" s="513"/>
      <c r="CS19" s="513"/>
      <c r="CT19" s="513"/>
      <c r="CU19" s="1162">
        <v>0</v>
      </c>
    </row>
    <row s="1368" customFormat="1" customHeight="1" ht="12" hidden="1">
      <c r="L20" s="1480"/>
      <c r="M20" s="1364"/>
      <c r="N20" s="1364"/>
      <c r="O20" s="1366" t="s">
        <v>440</v>
      </c>
      <c r="P20" s="1364"/>
      <c r="Q20" s="1444"/>
      <c r="R20" s="1444"/>
      <c r="S20" s="731"/>
      <c r="T20" s="1162" t="s">
        <v>441</v>
      </c>
      <c r="Z20" s="188" t="s">
        <v>442</v>
      </c>
      <c r="AB20" s="188" t="s">
        <v>443</v>
      </c>
      <c r="AC20" s="1162" t="s">
        <v>441</v>
      </c>
      <c r="AG20" s="188" t="s">
        <v>444</v>
      </c>
      <c r="AI20" s="188" t="s">
        <v>443</v>
      </c>
      <c r="AJ20" s="4259"/>
      <c r="AK20" s="4259"/>
      <c r="AL20" s="4259"/>
      <c r="AM20" s="1368"/>
      <c r="AN20" s="4260" t="s">
        <v>442</v>
      </c>
      <c r="AO20" s="1368"/>
      <c r="AP20" s="4260" t="s">
        <v>443</v>
      </c>
      <c r="AQ20" s="4259"/>
      <c r="AR20" s="4259"/>
      <c r="AS20" s="4259"/>
      <c r="AT20" s="1368"/>
      <c r="AU20" s="4260" t="s">
        <v>442</v>
      </c>
      <c r="AV20" s="1368"/>
      <c r="AW20" s="4260" t="s">
        <v>443</v>
      </c>
      <c r="AX20" s="1368"/>
      <c r="AY20" s="4259"/>
      <c r="AZ20" s="4259"/>
      <c r="BA20" s="1368"/>
      <c r="BB20" s="4260" t="s">
        <v>442</v>
      </c>
      <c r="BC20" s="1368"/>
      <c r="BD20" s="4260" t="s">
        <v>443</v>
      </c>
      <c r="BE20" s="4259"/>
      <c r="BF20" s="4259"/>
      <c r="BG20" s="4259"/>
      <c r="BH20" s="1368"/>
      <c r="BI20" s="4260" t="s">
        <v>442</v>
      </c>
      <c r="BJ20" s="1368"/>
      <c r="BK20" s="4260" t="s">
        <v>443</v>
      </c>
      <c r="BL20" s="4259"/>
      <c r="BM20" s="4259"/>
      <c r="BN20" s="4259"/>
      <c r="BO20" s="1368"/>
      <c r="BP20" s="4260" t="s">
        <v>442</v>
      </c>
      <c r="BQ20" s="1368"/>
      <c r="BR20" s="4260" t="s">
        <v>443</v>
      </c>
      <c r="BS20" s="4259"/>
      <c r="BT20" s="4259"/>
      <c r="BU20" s="4259"/>
      <c r="BV20" s="1368"/>
      <c r="BW20" s="4260" t="s">
        <v>442</v>
      </c>
      <c r="BX20" s="1368"/>
      <c r="BY20" s="4260" t="s">
        <v>443</v>
      </c>
      <c r="BZ20" s="4259"/>
      <c r="CA20" s="4259"/>
      <c r="CB20" s="4259"/>
      <c r="CC20" s="1368"/>
      <c r="CD20" s="4260" t="s">
        <v>442</v>
      </c>
      <c r="CE20" s="1368"/>
      <c r="CF20" s="4260" t="s">
        <v>443</v>
      </c>
      <c r="CG20" s="4259"/>
      <c r="CH20" s="4259"/>
      <c r="CI20" s="4259"/>
      <c r="CJ20" s="1368"/>
      <c r="CK20" s="4260" t="s">
        <v>442</v>
      </c>
      <c r="CL20" s="1368"/>
      <c r="CM20" s="4260" t="s">
        <v>443</v>
      </c>
      <c r="CU20" s="1162">
        <v>0</v>
      </c>
    </row>
    <row customHeight="1" ht="14.25" hidden="1">
      <c r="O21" s="1366"/>
      <c r="AJ21" s="4126"/>
      <c r="AK21" s="4126"/>
      <c r="AL21" s="4126"/>
      <c r="AM21" s="1637"/>
      <c r="AN21" s="4126"/>
      <c r="AO21" s="1637"/>
      <c r="AP21" s="4126"/>
      <c r="AQ21" s="4126"/>
      <c r="AR21" s="4126"/>
      <c r="AS21" s="4126"/>
      <c r="AT21" s="1637"/>
      <c r="AU21" s="4126"/>
      <c r="AV21" s="1637"/>
      <c r="AW21" s="4126"/>
      <c r="AX21" s="1637"/>
      <c r="AY21" s="4126"/>
      <c r="AZ21" s="4126"/>
      <c r="BA21" s="1637"/>
      <c r="BB21" s="4126"/>
      <c r="BC21" s="1637"/>
      <c r="BD21" s="4126"/>
      <c r="BE21" s="4126"/>
      <c r="BF21" s="4126"/>
      <c r="BG21" s="4126"/>
      <c r="BH21" s="1637"/>
      <c r="BI21" s="4126"/>
      <c r="BJ21" s="1637"/>
      <c r="BK21" s="4126"/>
      <c r="BL21" s="4126"/>
      <c r="BM21" s="4126"/>
      <c r="BN21" s="4126"/>
      <c r="BO21" s="1637"/>
      <c r="BP21" s="4126"/>
      <c r="BQ21" s="1637"/>
      <c r="BR21" s="4126"/>
      <c r="BS21" s="4126"/>
      <c r="BT21" s="4126"/>
      <c r="BU21" s="4126"/>
      <c r="BV21" s="1637"/>
      <c r="BW21" s="4126"/>
      <c r="BX21" s="1637"/>
      <c r="BY21" s="4126"/>
      <c r="BZ21" s="4126"/>
      <c r="CA21" s="4126"/>
      <c r="CB21" s="4126"/>
      <c r="CC21" s="1637"/>
      <c r="CD21" s="4126"/>
      <c r="CE21" s="1637"/>
      <c r="CF21" s="4126"/>
      <c r="CG21" s="4126"/>
      <c r="CH21" s="4126"/>
      <c r="CI21" s="4126"/>
      <c r="CJ21" s="1637"/>
      <c r="CK21" s="4126"/>
      <c r="CL21" s="1637"/>
      <c r="CM21" s="4126"/>
      <c r="CU21" s="1157">
        <v>0</v>
      </c>
    </row>
    <row customHeight="1" ht="14.25" hidden="1">
      <c r="O22" s="1366"/>
      <c r="AJ22" s="4126"/>
      <c r="AK22" s="4126"/>
      <c r="AL22" s="4126"/>
      <c r="AM22" s="1637"/>
      <c r="AN22" s="4126"/>
      <c r="AO22" s="1637"/>
      <c r="AP22" s="4126"/>
      <c r="AQ22" s="4126"/>
      <c r="AR22" s="4126"/>
      <c r="AS22" s="4126"/>
      <c r="AT22" s="1637"/>
      <c r="AU22" s="4126"/>
      <c r="AV22" s="1637"/>
      <c r="AW22" s="4126"/>
      <c r="AX22" s="1637"/>
      <c r="AY22" s="4126"/>
      <c r="AZ22" s="4126"/>
      <c r="BA22" s="1637"/>
      <c r="BB22" s="4126"/>
      <c r="BC22" s="1637"/>
      <c r="BD22" s="4126"/>
      <c r="BE22" s="4126"/>
      <c r="BF22" s="4126"/>
      <c r="BG22" s="4126"/>
      <c r="BH22" s="1637"/>
      <c r="BI22" s="4126"/>
      <c r="BJ22" s="1637"/>
      <c r="BK22" s="4126"/>
      <c r="BL22" s="4126"/>
      <c r="BM22" s="4126"/>
      <c r="BN22" s="4126"/>
      <c r="BO22" s="1637"/>
      <c r="BP22" s="4126"/>
      <c r="BQ22" s="1637"/>
      <c r="BR22" s="4126"/>
      <c r="BS22" s="4126"/>
      <c r="BT22" s="4126"/>
      <c r="BU22" s="4126"/>
      <c r="BV22" s="1637"/>
      <c r="BW22" s="4126"/>
      <c r="BX22" s="1637"/>
      <c r="BY22" s="4126"/>
      <c r="BZ22" s="4126"/>
      <c r="CA22" s="4126"/>
      <c r="CB22" s="4126"/>
      <c r="CC22" s="1637"/>
      <c r="CD22" s="4126"/>
      <c r="CE22" s="1637"/>
      <c r="CF22" s="4126"/>
      <c r="CG22" s="4126"/>
      <c r="CH22" s="4126"/>
      <c r="CI22" s="4126"/>
      <c r="CJ22" s="1637"/>
      <c r="CK22" s="4126"/>
      <c r="CL22" s="1637"/>
      <c r="CM22" s="4126"/>
      <c r="CU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4126"/>
      <c r="AK23" s="4126"/>
      <c r="AL23" s="4126"/>
      <c r="AM23" s="1637"/>
      <c r="AN23" s="4126"/>
      <c r="AO23" s="1637"/>
      <c r="AP23" s="4126"/>
      <c r="AQ23" s="4126"/>
      <c r="AR23" s="4126"/>
      <c r="AS23" s="4126"/>
      <c r="AT23" s="1637"/>
      <c r="AU23" s="4126"/>
      <c r="AV23" s="1637"/>
      <c r="AW23" s="4126"/>
      <c r="AX23" s="1637"/>
      <c r="AY23" s="4126"/>
      <c r="AZ23" s="4126"/>
      <c r="BA23" s="1637"/>
      <c r="BB23" s="4126"/>
      <c r="BC23" s="1637"/>
      <c r="BD23" s="4126"/>
      <c r="BE23" s="4126"/>
      <c r="BF23" s="4126"/>
      <c r="BG23" s="4126"/>
      <c r="BH23" s="1637"/>
      <c r="BI23" s="4126"/>
      <c r="BJ23" s="1637"/>
      <c r="BK23" s="4126"/>
      <c r="BL23" s="4126"/>
      <c r="BM23" s="4126"/>
      <c r="BN23" s="4126"/>
      <c r="BO23" s="1637"/>
      <c r="BP23" s="4126"/>
      <c r="BQ23" s="1637"/>
      <c r="BR23" s="4126"/>
      <c r="BS23" s="4126"/>
      <c r="BT23" s="4126"/>
      <c r="BU23" s="4126"/>
      <c r="BV23" s="1637"/>
      <c r="BW23" s="4126"/>
      <c r="BX23" s="1637"/>
      <c r="BY23" s="4126"/>
      <c r="BZ23" s="4126"/>
      <c r="CA23" s="4126"/>
      <c r="CB23" s="4126"/>
      <c r="CC23" s="1637"/>
      <c r="CD23" s="4126"/>
      <c r="CE23" s="1637"/>
      <c r="CF23" s="4126"/>
      <c r="CG23" s="4126"/>
      <c r="CH23" s="4126"/>
      <c r="CI23" s="4126"/>
      <c r="CJ23" s="1637"/>
      <c r="CK23" s="4126"/>
      <c r="CL23" s="1637"/>
      <c r="CM23" s="4126"/>
      <c r="CU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J24" s="4261"/>
      <c r="AK24" s="4261"/>
      <c r="AL24" s="4261"/>
      <c r="AM24" s="2250"/>
      <c r="AN24" s="4261"/>
      <c r="AO24" s="2250"/>
      <c r="AP24" s="4261"/>
      <c r="AQ24" s="4261"/>
      <c r="AR24" s="4261"/>
      <c r="AS24" s="4261"/>
      <c r="AT24" s="2250"/>
      <c r="AU24" s="4261"/>
      <c r="AV24" s="2250"/>
      <c r="AW24" s="4261"/>
      <c r="AX24" s="2250"/>
      <c r="AY24" s="4261"/>
      <c r="AZ24" s="4261"/>
      <c r="BA24" s="2250"/>
      <c r="BB24" s="4261"/>
      <c r="BC24" s="2250"/>
      <c r="BD24" s="4261"/>
      <c r="BE24" s="4261"/>
      <c r="BF24" s="4261"/>
      <c r="BG24" s="4261"/>
      <c r="BH24" s="2250"/>
      <c r="BI24" s="4261"/>
      <c r="BJ24" s="2250"/>
      <c r="BK24" s="4261"/>
      <c r="BL24" s="4261"/>
      <c r="BM24" s="4261"/>
      <c r="BN24" s="4261"/>
      <c r="BO24" s="2250"/>
      <c r="BP24" s="4261"/>
      <c r="BQ24" s="2250"/>
      <c r="BR24" s="4261"/>
      <c r="BS24" s="4261"/>
      <c r="BT24" s="4261"/>
      <c r="BU24" s="4261"/>
      <c r="BV24" s="2250"/>
      <c r="BW24" s="4261"/>
      <c r="BX24" s="2250"/>
      <c r="BY24" s="4261"/>
      <c r="BZ24" s="4261"/>
      <c r="CA24" s="4261"/>
      <c r="CB24" s="4261"/>
      <c r="CC24" s="2250"/>
      <c r="CD24" s="4261"/>
      <c r="CE24" s="2250"/>
      <c r="CF24" s="4261"/>
      <c r="CG24" s="4261"/>
      <c r="CH24" s="4261"/>
      <c r="CI24" s="4261"/>
      <c r="CJ24" s="2250"/>
      <c r="CK24" s="4261"/>
      <c r="CL24" s="2250"/>
      <c r="CM24" s="4261"/>
      <c r="CU24" s="1157">
        <v>14</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J25" s="4262"/>
      <c r="AK25" s="4262"/>
      <c r="AL25" s="4262"/>
      <c r="AM25" s="2251"/>
      <c r="AN25" s="4262"/>
      <c r="AO25" s="2251"/>
      <c r="AP25" s="4262"/>
      <c r="AQ25" s="4262"/>
      <c r="AR25" s="4262"/>
      <c r="AS25" s="4262"/>
      <c r="AT25" s="2251"/>
      <c r="AU25" s="4262"/>
      <c r="AV25" s="2251"/>
      <c r="AW25" s="4262"/>
      <c r="AX25" s="2251"/>
      <c r="AY25" s="4262"/>
      <c r="AZ25" s="4262"/>
      <c r="BA25" s="2251"/>
      <c r="BB25" s="4262"/>
      <c r="BC25" s="2251"/>
      <c r="BD25" s="4262"/>
      <c r="BE25" s="4262"/>
      <c r="BF25" s="4262"/>
      <c r="BG25" s="4262"/>
      <c r="BH25" s="2251"/>
      <c r="BI25" s="4262"/>
      <c r="BJ25" s="2251"/>
      <c r="BK25" s="4262"/>
      <c r="BL25" s="4262"/>
      <c r="BM25" s="4262"/>
      <c r="BN25" s="4262"/>
      <c r="BO25" s="2251"/>
      <c r="BP25" s="4262"/>
      <c r="BQ25" s="2251"/>
      <c r="BR25" s="4262"/>
      <c r="BS25" s="4262"/>
      <c r="BT25" s="4262"/>
      <c r="BU25" s="4262"/>
      <c r="BV25" s="2251"/>
      <c r="BW25" s="4262"/>
      <c r="BX25" s="2251"/>
      <c r="BY25" s="4262"/>
      <c r="BZ25" s="4262"/>
      <c r="CA25" s="4262"/>
      <c r="CB25" s="4262"/>
      <c r="CC25" s="2251"/>
      <c r="CD25" s="4262"/>
      <c r="CE25" s="2251"/>
      <c r="CF25" s="4262"/>
      <c r="CG25" s="4262"/>
      <c r="CH25" s="4262"/>
      <c r="CI25" s="4262"/>
      <c r="CJ25" s="2251"/>
      <c r="CK25" s="4262"/>
      <c r="CL25" s="2251"/>
      <c r="CM25" s="4262"/>
      <c r="CU25" s="1157">
        <v>14</v>
      </c>
    </row>
    <row customHeight="1" ht="5.25">
      <c r="Q26" s="378"/>
      <c r="R26" s="378"/>
      <c r="S26" s="1277"/>
      <c r="T26" s="365"/>
      <c r="U26" s="365"/>
      <c r="V26" s="324"/>
      <c r="W26" s="324"/>
      <c r="X26" s="324"/>
      <c r="Y26" s="324"/>
      <c r="Z26" s="324"/>
      <c r="AA26" s="324"/>
      <c r="AB26" s="324"/>
      <c r="AC26" s="324"/>
      <c r="AD26" s="324"/>
      <c r="AE26" s="324"/>
      <c r="AF26" s="324"/>
      <c r="AG26" s="324"/>
      <c r="AH26" s="324"/>
      <c r="AI26" s="324"/>
      <c r="AJ26" s="4263"/>
      <c r="AK26" s="4263"/>
      <c r="AL26" s="4263"/>
      <c r="AM26" s="324"/>
      <c r="AN26" s="4263"/>
      <c r="AO26" s="324"/>
      <c r="AP26" s="4263"/>
      <c r="AQ26" s="4263"/>
      <c r="AR26" s="4263"/>
      <c r="AS26" s="4263"/>
      <c r="AT26" s="324"/>
      <c r="AU26" s="4263"/>
      <c r="AV26" s="324"/>
      <c r="AW26" s="4263"/>
      <c r="AX26" s="324"/>
      <c r="AY26" s="4263"/>
      <c r="AZ26" s="4263"/>
      <c r="BA26" s="324"/>
      <c r="BB26" s="4263"/>
      <c r="BC26" s="324"/>
      <c r="BD26" s="4263"/>
      <c r="BE26" s="4263"/>
      <c r="BF26" s="4263"/>
      <c r="BG26" s="4263"/>
      <c r="BH26" s="324"/>
      <c r="BI26" s="4263"/>
      <c r="BJ26" s="324"/>
      <c r="BK26" s="4263"/>
      <c r="BL26" s="4263"/>
      <c r="BM26" s="4263"/>
      <c r="BN26" s="4263"/>
      <c r="BO26" s="324"/>
      <c r="BP26" s="4263"/>
      <c r="BQ26" s="324"/>
      <c r="BR26" s="4263"/>
      <c r="BS26" s="4263"/>
      <c r="BT26" s="4263"/>
      <c r="BU26" s="4263"/>
      <c r="BV26" s="324"/>
      <c r="BW26" s="4263"/>
      <c r="BX26" s="324"/>
      <c r="BY26" s="4263"/>
      <c r="BZ26" s="4263"/>
      <c r="CA26" s="4263"/>
      <c r="CB26" s="4263"/>
      <c r="CC26" s="324"/>
      <c r="CD26" s="4263"/>
      <c r="CE26" s="324"/>
      <c r="CF26" s="4263"/>
      <c r="CG26" s="4263"/>
      <c r="CH26" s="4263"/>
      <c r="CI26" s="4263"/>
      <c r="CJ26" s="324"/>
      <c r="CK26" s="4263"/>
      <c r="CL26" s="324"/>
      <c r="CM26" s="4263"/>
      <c r="CN26" s="511"/>
      <c r="CU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328"/>
      <c r="AC27" s="2253" t="str">
        <f>IF(TITLE_NAME_OR_PR_CHANGE="",IF(TITLE_NAME_OR_PR="","",TITLE_NAME_OR_PR),TITLE_NAME_OR_PR_CHANGE)</f>
        <v>Государственный комитет по тарифам Республики Мордовия</v>
      </c>
      <c r="AD27" s="2253"/>
      <c r="AE27" s="2253"/>
      <c r="AF27" s="2253"/>
      <c r="AG27" s="2253"/>
      <c r="AH27" s="2253"/>
      <c r="AI27" s="328"/>
      <c r="AJ27" s="4264" t="str">
        <f>IF(TITLE_NAME_OR_PR_CHANGE="",IF(TITLE_NAME_OR_PR="","",TITLE_NAME_OR_PR),TITLE_NAME_OR_PR_CHANGE)</f>
        <v>Государственный комитет по тарифам Республики Мордовия</v>
      </c>
      <c r="AK27" s="4264"/>
      <c r="AL27" s="4264"/>
      <c r="AM27" s="2253"/>
      <c r="AN27" s="4264"/>
      <c r="AO27" s="2253"/>
      <c r="AP27" s="4126"/>
      <c r="AQ27" s="4264" t="str">
        <f>IF(TITLE_NAME_OR_PR_CHANGE="",IF(TITLE_NAME_OR_PR="","",TITLE_NAME_OR_PR),TITLE_NAME_OR_PR_CHANGE)</f>
        <v>Государственный комитет по тарифам Республики Мордовия</v>
      </c>
      <c r="AR27" s="4264"/>
      <c r="AS27" s="4264"/>
      <c r="AT27" s="2253"/>
      <c r="AU27" s="4264"/>
      <c r="AV27" s="2253"/>
      <c r="AW27" s="4126"/>
      <c r="AX27" s="2253" t="str">
        <f>IF(TITLE_NAME_OR_PR_CHANGE="",IF(TITLE_NAME_OR_PR="","",TITLE_NAME_OR_PR),TITLE_NAME_OR_PR_CHANGE)</f>
        <v>Государственный комитет по тарифам Республики Мордовия</v>
      </c>
      <c r="AY27" s="4264"/>
      <c r="AZ27" s="4264"/>
      <c r="BA27" s="2253"/>
      <c r="BB27" s="4264"/>
      <c r="BC27" s="2253"/>
      <c r="BD27" s="4126"/>
      <c r="BE27" s="4264" t="str">
        <f>IF(TITLE_NAME_OR_PR_CHANGE="",IF(TITLE_NAME_OR_PR="","",TITLE_NAME_OR_PR),TITLE_NAME_OR_PR_CHANGE)</f>
        <v>Государственный комитет по тарифам Республики Мордовия</v>
      </c>
      <c r="BF27" s="4264"/>
      <c r="BG27" s="4264"/>
      <c r="BH27" s="2253"/>
      <c r="BI27" s="4264"/>
      <c r="BJ27" s="2253"/>
      <c r="BK27" s="4126"/>
      <c r="BL27" s="4264" t="str">
        <f>IF(TITLE_NAME_OR_PR_CHANGE="",IF(TITLE_NAME_OR_PR="","",TITLE_NAME_OR_PR),TITLE_NAME_OR_PR_CHANGE)</f>
        <v>Государственный комитет по тарифам Республики Мордовия</v>
      </c>
      <c r="BM27" s="4264"/>
      <c r="BN27" s="4264"/>
      <c r="BO27" s="2253"/>
      <c r="BP27" s="4264"/>
      <c r="BQ27" s="2253"/>
      <c r="BR27" s="4126"/>
      <c r="BS27" s="4264" t="str">
        <f>IF(TITLE_NAME_OR_PR_CHANGE="",IF(TITLE_NAME_OR_PR="","",TITLE_NAME_OR_PR),TITLE_NAME_OR_PR_CHANGE)</f>
        <v>Государственный комитет по тарифам Республики Мордовия</v>
      </c>
      <c r="BT27" s="4264"/>
      <c r="BU27" s="4264"/>
      <c r="BV27" s="2253"/>
      <c r="BW27" s="4264"/>
      <c r="BX27" s="2253"/>
      <c r="BY27" s="4126"/>
      <c r="BZ27" s="4264" t="str">
        <f>IF(TITLE_NAME_OR_PR_CHANGE="",IF(TITLE_NAME_OR_PR="","",TITLE_NAME_OR_PR),TITLE_NAME_OR_PR_CHANGE)</f>
        <v>Государственный комитет по тарифам Республики Мордовия</v>
      </c>
      <c r="CA27" s="4264"/>
      <c r="CB27" s="4264"/>
      <c r="CC27" s="2253"/>
      <c r="CD27" s="4264"/>
      <c r="CE27" s="2253"/>
      <c r="CF27" s="4126"/>
      <c r="CG27" s="4264" t="str">
        <f>IF(TITLE_NAME_OR_PR_CHANGE="",IF(TITLE_NAME_OR_PR="","",TITLE_NAME_OR_PR),TITLE_NAME_OR_PR_CHANGE)</f>
        <v>Государственный комитет по тарифам Республики Мордовия</v>
      </c>
      <c r="CH27" s="4264"/>
      <c r="CI27" s="4264"/>
      <c r="CJ27" s="2253"/>
      <c r="CK27" s="4264"/>
      <c r="CL27" s="2253"/>
      <c r="CM27" s="4126"/>
      <c r="CN27" s="328"/>
      <c r="CO27" s="282"/>
      <c r="CP27" s="370"/>
      <c r="CQ27" s="370"/>
      <c r="CR27" s="370"/>
      <c r="CS27" s="370"/>
      <c r="CT27" s="370"/>
      <c r="CU27" s="420">
        <v>0</v>
      </c>
    </row>
    <row s="1855" customFormat="1" customHeight="1" ht="12.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328"/>
      <c r="AC28" s="2266" t="str">
        <f>IF(TITLE_DATE_PR_CHANGE="",IF(TITLE_DATE_PR="","",TITLE_DATE_PR),TITLE_DATE_PR_CHANGE)</f>
        <v>45833.40628472222</v>
      </c>
      <c r="AD28" s="2266"/>
      <c r="AE28" s="2266"/>
      <c r="AF28" s="2266"/>
      <c r="AG28" s="2266"/>
      <c r="AH28" s="2266"/>
      <c r="AI28" s="328"/>
      <c r="AJ28" s="4265" t="str">
        <f>IF(TITLE_DATE_PR_CHANGE="",IF(TITLE_DATE_PR="","",TITLE_DATE_PR),TITLE_DATE_PR_CHANGE)</f>
        <v>45833.40628472222</v>
      </c>
      <c r="AK28" s="2266"/>
      <c r="AL28" s="2266"/>
      <c r="AM28" s="2266"/>
      <c r="AN28" s="2266"/>
      <c r="AO28" s="2266"/>
      <c r="AP28" s="4126"/>
      <c r="AQ28" s="2266" t="str">
        <f>IF(TITLE_DATE_PR_CHANGE="",IF(TITLE_DATE_PR="","",TITLE_DATE_PR),TITLE_DATE_PR_CHANGE)</f>
        <v>45833.40628472222</v>
      </c>
      <c r="AR28" s="2266"/>
      <c r="AS28" s="2266"/>
      <c r="AT28" s="2266"/>
      <c r="AU28" s="2266"/>
      <c r="AV28" s="2266"/>
      <c r="AW28" s="4126"/>
      <c r="AX28" s="2266" t="str">
        <f>IF(TITLE_DATE_PR_CHANGE="",IF(TITLE_DATE_PR="","",TITLE_DATE_PR),TITLE_DATE_PR_CHANGE)</f>
        <v>45833.40628472222</v>
      </c>
      <c r="AY28" s="2266"/>
      <c r="AZ28" s="2266"/>
      <c r="BA28" s="2266"/>
      <c r="BB28" s="2266"/>
      <c r="BC28" s="2266"/>
      <c r="BD28" s="4126"/>
      <c r="BE28" s="2266" t="str">
        <f>IF(TITLE_DATE_PR_CHANGE="",IF(TITLE_DATE_PR="","",TITLE_DATE_PR),TITLE_DATE_PR_CHANGE)</f>
        <v>45833.40628472222</v>
      </c>
      <c r="BF28" s="2266"/>
      <c r="BG28" s="2266"/>
      <c r="BH28" s="2266"/>
      <c r="BI28" s="2266"/>
      <c r="BJ28" s="2266"/>
      <c r="BK28" s="4126"/>
      <c r="BL28" s="2266" t="str">
        <f>IF(TITLE_DATE_PR_CHANGE="",IF(TITLE_DATE_PR="","",TITLE_DATE_PR),TITLE_DATE_PR_CHANGE)</f>
        <v>45833.40628472222</v>
      </c>
      <c r="BM28" s="2266"/>
      <c r="BN28" s="2266"/>
      <c r="BO28" s="2266"/>
      <c r="BP28" s="2266"/>
      <c r="BQ28" s="2266"/>
      <c r="BR28" s="4126"/>
      <c r="BS28" s="2266" t="str">
        <f>IF(TITLE_DATE_PR_CHANGE="",IF(TITLE_DATE_PR="","",TITLE_DATE_PR),TITLE_DATE_PR_CHANGE)</f>
        <v>45833.40628472222</v>
      </c>
      <c r="BT28" s="2266"/>
      <c r="BU28" s="2266"/>
      <c r="BV28" s="2266"/>
      <c r="BW28" s="2266"/>
      <c r="BX28" s="2266"/>
      <c r="BY28" s="4126"/>
      <c r="BZ28" s="2266" t="str">
        <f>IF(TITLE_DATE_PR_CHANGE="",IF(TITLE_DATE_PR="","",TITLE_DATE_PR),TITLE_DATE_PR_CHANGE)</f>
        <v>45833.40628472222</v>
      </c>
      <c r="CA28" s="2266"/>
      <c r="CB28" s="2266"/>
      <c r="CC28" s="2266"/>
      <c r="CD28" s="2266"/>
      <c r="CE28" s="2266"/>
      <c r="CF28" s="4126"/>
      <c r="CG28" s="2266" t="str">
        <f>IF(TITLE_DATE_PR_CHANGE="",IF(TITLE_DATE_PR="","",TITLE_DATE_PR),TITLE_DATE_PR_CHANGE)</f>
        <v>45833.40628472222</v>
      </c>
      <c r="CH28" s="2266"/>
      <c r="CI28" s="2266"/>
      <c r="CJ28" s="2266"/>
      <c r="CK28" s="2266"/>
      <c r="CL28" s="2266"/>
      <c r="CM28" s="4126"/>
      <c r="CN28" s="328"/>
      <c r="CO28" s="282"/>
      <c r="CP28" s="370"/>
      <c r="CQ28" s="370"/>
      <c r="CR28" s="370"/>
      <c r="CS28" s="370"/>
      <c r="CT28" s="370"/>
      <c r="CU28" s="420">
        <v>0</v>
      </c>
    </row>
    <row s="1855" customFormat="1" customHeight="1" ht="12.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328"/>
      <c r="AC29" s="2253" t="str">
        <f>IF(TITLE_NUMBER_PR_CHANGE="",IF(TITLE_NUMBER_PR="","",TITLE_NUMBER_PR),TITLE_NUMBER_PR_CHANGE)</f>
        <v>82</v>
      </c>
      <c r="AD29" s="2253"/>
      <c r="AE29" s="2253"/>
      <c r="AF29" s="2253"/>
      <c r="AG29" s="2253"/>
      <c r="AH29" s="2253"/>
      <c r="AI29" s="328"/>
      <c r="AJ29" s="4264" t="str">
        <f>IF(TITLE_NUMBER_PR_CHANGE="",IF(TITLE_NUMBER_PR="","",TITLE_NUMBER_PR),TITLE_NUMBER_PR_CHANGE)</f>
        <v>82</v>
      </c>
      <c r="AK29" s="4264"/>
      <c r="AL29" s="4264"/>
      <c r="AM29" s="2253"/>
      <c r="AN29" s="4264"/>
      <c r="AO29" s="2253"/>
      <c r="AP29" s="4126"/>
      <c r="AQ29" s="4264" t="str">
        <f>IF(TITLE_NUMBER_PR_CHANGE="",IF(TITLE_NUMBER_PR="","",TITLE_NUMBER_PR),TITLE_NUMBER_PR_CHANGE)</f>
        <v>82</v>
      </c>
      <c r="AR29" s="4264"/>
      <c r="AS29" s="4264"/>
      <c r="AT29" s="2253"/>
      <c r="AU29" s="4264"/>
      <c r="AV29" s="2253"/>
      <c r="AW29" s="4126"/>
      <c r="AX29" s="2253" t="str">
        <f>IF(TITLE_NUMBER_PR_CHANGE="",IF(TITLE_NUMBER_PR="","",TITLE_NUMBER_PR),TITLE_NUMBER_PR_CHANGE)</f>
        <v>82</v>
      </c>
      <c r="AY29" s="4264"/>
      <c r="AZ29" s="4264"/>
      <c r="BA29" s="2253"/>
      <c r="BB29" s="4264"/>
      <c r="BC29" s="2253"/>
      <c r="BD29" s="4126"/>
      <c r="BE29" s="4264" t="str">
        <f>IF(TITLE_NUMBER_PR_CHANGE="",IF(TITLE_NUMBER_PR="","",TITLE_NUMBER_PR),TITLE_NUMBER_PR_CHANGE)</f>
        <v>82</v>
      </c>
      <c r="BF29" s="4264"/>
      <c r="BG29" s="4264"/>
      <c r="BH29" s="2253"/>
      <c r="BI29" s="4264"/>
      <c r="BJ29" s="2253"/>
      <c r="BK29" s="4126"/>
      <c r="BL29" s="4264" t="str">
        <f>IF(TITLE_NUMBER_PR_CHANGE="",IF(TITLE_NUMBER_PR="","",TITLE_NUMBER_PR),TITLE_NUMBER_PR_CHANGE)</f>
        <v>82</v>
      </c>
      <c r="BM29" s="4264"/>
      <c r="BN29" s="4264"/>
      <c r="BO29" s="2253"/>
      <c r="BP29" s="4264"/>
      <c r="BQ29" s="2253"/>
      <c r="BR29" s="4126"/>
      <c r="BS29" s="4264" t="str">
        <f>IF(TITLE_NUMBER_PR_CHANGE="",IF(TITLE_NUMBER_PR="","",TITLE_NUMBER_PR),TITLE_NUMBER_PR_CHANGE)</f>
        <v>82</v>
      </c>
      <c r="BT29" s="4264"/>
      <c r="BU29" s="4264"/>
      <c r="BV29" s="2253"/>
      <c r="BW29" s="4264"/>
      <c r="BX29" s="2253"/>
      <c r="BY29" s="4126"/>
      <c r="BZ29" s="4264" t="str">
        <f>IF(TITLE_NUMBER_PR_CHANGE="",IF(TITLE_NUMBER_PR="","",TITLE_NUMBER_PR),TITLE_NUMBER_PR_CHANGE)</f>
        <v>82</v>
      </c>
      <c r="CA29" s="4264"/>
      <c r="CB29" s="4264"/>
      <c r="CC29" s="2253"/>
      <c r="CD29" s="4264"/>
      <c r="CE29" s="2253"/>
      <c r="CF29" s="4126"/>
      <c r="CG29" s="4264" t="str">
        <f>IF(TITLE_NUMBER_PR_CHANGE="",IF(TITLE_NUMBER_PR="","",TITLE_NUMBER_PR),TITLE_NUMBER_PR_CHANGE)</f>
        <v>82</v>
      </c>
      <c r="CH29" s="4264"/>
      <c r="CI29" s="4264"/>
      <c r="CJ29" s="2253"/>
      <c r="CK29" s="4264"/>
      <c r="CL29" s="2253"/>
      <c r="CM29" s="4126"/>
      <c r="CN29" s="328"/>
      <c r="CO29" s="282"/>
      <c r="CP29" s="370"/>
      <c r="CQ29" s="370"/>
      <c r="CR29" s="370"/>
      <c r="CS29" s="370"/>
      <c r="CT29" s="370"/>
      <c r="CU29" s="420">
        <v>0</v>
      </c>
    </row>
    <row s="1855" customFormat="1" customHeight="1" ht="12.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328"/>
      <c r="AC30" s="2253" t="str">
        <f>IF(TITLE_IST_PUB_CHANGE="",IF(TITLE_IST_PUB="","",TITLE_IST_PUB),TITLE_IST_PUB_CHANGE)</f>
        <v>http://publication.pravo.gov.ru/document/1301202506250004</v>
      </c>
      <c r="AD30" s="2253"/>
      <c r="AE30" s="2253"/>
      <c r="AF30" s="2253"/>
      <c r="AG30" s="2253"/>
      <c r="AH30" s="2253"/>
      <c r="AI30" s="328"/>
      <c r="AJ30" s="4264" t="str">
        <f>IF(TITLE_IST_PUB_CHANGE="",IF(TITLE_IST_PUB="","",TITLE_IST_PUB),TITLE_IST_PUB_CHANGE)</f>
        <v>http://publication.pravo.gov.ru/document/1301202506250004</v>
      </c>
      <c r="AK30" s="4264"/>
      <c r="AL30" s="4264"/>
      <c r="AM30" s="2253"/>
      <c r="AN30" s="4264"/>
      <c r="AO30" s="2253"/>
      <c r="AP30" s="4126"/>
      <c r="AQ30" s="4264" t="str">
        <f>IF(TITLE_IST_PUB_CHANGE="",IF(TITLE_IST_PUB="","",TITLE_IST_PUB),TITLE_IST_PUB_CHANGE)</f>
        <v>http://publication.pravo.gov.ru/document/1301202506250004</v>
      </c>
      <c r="AR30" s="4264"/>
      <c r="AS30" s="4264"/>
      <c r="AT30" s="2253"/>
      <c r="AU30" s="4264"/>
      <c r="AV30" s="2253"/>
      <c r="AW30" s="4126"/>
      <c r="AX30" s="2253" t="str">
        <f>IF(TITLE_IST_PUB_CHANGE="",IF(TITLE_IST_PUB="","",TITLE_IST_PUB),TITLE_IST_PUB_CHANGE)</f>
        <v>http://publication.pravo.gov.ru/document/1301202506250004</v>
      </c>
      <c r="AY30" s="4264"/>
      <c r="AZ30" s="4264"/>
      <c r="BA30" s="2253"/>
      <c r="BB30" s="4264"/>
      <c r="BC30" s="2253"/>
      <c r="BD30" s="4126"/>
      <c r="BE30" s="4264" t="str">
        <f>IF(TITLE_IST_PUB_CHANGE="",IF(TITLE_IST_PUB="","",TITLE_IST_PUB),TITLE_IST_PUB_CHANGE)</f>
        <v>http://publication.pravo.gov.ru/document/1301202506250004</v>
      </c>
      <c r="BF30" s="4264"/>
      <c r="BG30" s="4264"/>
      <c r="BH30" s="2253"/>
      <c r="BI30" s="4264"/>
      <c r="BJ30" s="2253"/>
      <c r="BK30" s="4126"/>
      <c r="BL30" s="4264" t="str">
        <f>IF(TITLE_IST_PUB_CHANGE="",IF(TITLE_IST_PUB="","",TITLE_IST_PUB),TITLE_IST_PUB_CHANGE)</f>
        <v>http://publication.pravo.gov.ru/document/1301202506250004</v>
      </c>
      <c r="BM30" s="4264"/>
      <c r="BN30" s="4264"/>
      <c r="BO30" s="2253"/>
      <c r="BP30" s="4264"/>
      <c r="BQ30" s="2253"/>
      <c r="BR30" s="4126"/>
      <c r="BS30" s="4264" t="str">
        <f>IF(TITLE_IST_PUB_CHANGE="",IF(TITLE_IST_PUB="","",TITLE_IST_PUB),TITLE_IST_PUB_CHANGE)</f>
        <v>http://publication.pravo.gov.ru/document/1301202506250004</v>
      </c>
      <c r="BT30" s="4264"/>
      <c r="BU30" s="4264"/>
      <c r="BV30" s="2253"/>
      <c r="BW30" s="4264"/>
      <c r="BX30" s="2253"/>
      <c r="BY30" s="4126"/>
      <c r="BZ30" s="4264" t="str">
        <f>IF(TITLE_IST_PUB_CHANGE="",IF(TITLE_IST_PUB="","",TITLE_IST_PUB),TITLE_IST_PUB_CHANGE)</f>
        <v>http://publication.pravo.gov.ru/document/1301202506250004</v>
      </c>
      <c r="CA30" s="4264"/>
      <c r="CB30" s="4264"/>
      <c r="CC30" s="2253"/>
      <c r="CD30" s="4264"/>
      <c r="CE30" s="2253"/>
      <c r="CF30" s="4126"/>
      <c r="CG30" s="4264" t="str">
        <f>IF(TITLE_IST_PUB_CHANGE="",IF(TITLE_IST_PUB="","",TITLE_IST_PUB),TITLE_IST_PUB_CHANGE)</f>
        <v>http://publication.pravo.gov.ru/document/1301202506250004</v>
      </c>
      <c r="CH30" s="4264"/>
      <c r="CI30" s="4264"/>
      <c r="CJ30" s="2253"/>
      <c r="CK30" s="4264"/>
      <c r="CL30" s="2253"/>
      <c r="CM30" s="4126"/>
      <c r="CN30" s="328"/>
      <c r="CO30" s="282"/>
      <c r="CP30" s="370"/>
      <c r="CQ30" s="370"/>
      <c r="CR30" s="370"/>
      <c r="CS30" s="370"/>
      <c r="CT30" s="370"/>
      <c r="CU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4263"/>
      <c r="AK31" s="4263"/>
      <c r="AL31" s="4263"/>
      <c r="AM31" s="324"/>
      <c r="AN31" s="4263"/>
      <c r="AO31" s="324"/>
      <c r="AP31" s="4263"/>
      <c r="AQ31" s="4263"/>
      <c r="AR31" s="4263"/>
      <c r="AS31" s="4263"/>
      <c r="AT31" s="324"/>
      <c r="AU31" s="4263"/>
      <c r="AV31" s="324"/>
      <c r="AW31" s="4263"/>
      <c r="AX31" s="324"/>
      <c r="AY31" s="4263"/>
      <c r="AZ31" s="4263"/>
      <c r="BA31" s="324"/>
      <c r="BB31" s="4263"/>
      <c r="BC31" s="324"/>
      <c r="BD31" s="4263"/>
      <c r="BE31" s="4263"/>
      <c r="BF31" s="4263"/>
      <c r="BG31" s="4263"/>
      <c r="BH31" s="324"/>
      <c r="BI31" s="4263"/>
      <c r="BJ31" s="324"/>
      <c r="BK31" s="4263"/>
      <c r="BL31" s="4263"/>
      <c r="BM31" s="4263"/>
      <c r="BN31" s="4263"/>
      <c r="BO31" s="324"/>
      <c r="BP31" s="4263"/>
      <c r="BQ31" s="324"/>
      <c r="BR31" s="4263"/>
      <c r="BS31" s="4263"/>
      <c r="BT31" s="4263"/>
      <c r="BU31" s="4263"/>
      <c r="BV31" s="324"/>
      <c r="BW31" s="4263"/>
      <c r="BX31" s="324"/>
      <c r="BY31" s="4263"/>
      <c r="BZ31" s="4263"/>
      <c r="CA31" s="4263"/>
      <c r="CB31" s="4263"/>
      <c r="CC31" s="324"/>
      <c r="CD31" s="4263"/>
      <c r="CE31" s="324"/>
      <c r="CF31" s="4263"/>
      <c r="CG31" s="4263"/>
      <c r="CH31" s="4263"/>
      <c r="CI31" s="4263"/>
      <c r="CJ31" s="324"/>
      <c r="CK31" s="4263"/>
      <c r="CL31" s="324"/>
      <c r="CM31" s="4263"/>
      <c r="CN31" s="511"/>
      <c r="CU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328"/>
      <c r="AC32" s="2266" t="str">
        <f>IF(TITLE_DATE_PR_CHANGE="",IF(TITLE_DATE_PR="","",TITLE_DATE_PR),TITLE_DATE_PR_CHANGE)</f>
        <v>45833.40628472222</v>
      </c>
      <c r="AD32" s="2266"/>
      <c r="AE32" s="2266"/>
      <c r="AF32" s="2266"/>
      <c r="AG32" s="2266"/>
      <c r="AH32" s="2266"/>
      <c r="AI32" s="328"/>
      <c r="AJ32" s="2266" t="str">
        <f>IF(TITLE_DATE_PR_CHANGE="",IF(TITLE_DATE_PR="","",TITLE_DATE_PR),TITLE_DATE_PR_CHANGE)</f>
        <v>45833.40628472222</v>
      </c>
      <c r="AK32" s="2266"/>
      <c r="AL32" s="2266"/>
      <c r="AM32" s="2266"/>
      <c r="AN32" s="2266"/>
      <c r="AO32" s="2266"/>
      <c r="AP32" s="4126"/>
      <c r="AQ32" s="2266" t="str">
        <f>IF(TITLE_DATE_PR_CHANGE="",IF(TITLE_DATE_PR="","",TITLE_DATE_PR),TITLE_DATE_PR_CHANGE)</f>
        <v>45833.40628472222</v>
      </c>
      <c r="AR32" s="2266"/>
      <c r="AS32" s="2266"/>
      <c r="AT32" s="2266"/>
      <c r="AU32" s="2266"/>
      <c r="AV32" s="2266"/>
      <c r="AW32" s="4126"/>
      <c r="AX32" s="2266" t="str">
        <f>IF(TITLE_DATE_PR_CHANGE="",IF(TITLE_DATE_PR="","",TITLE_DATE_PR),TITLE_DATE_PR_CHANGE)</f>
        <v>45833.40628472222</v>
      </c>
      <c r="AY32" s="2266"/>
      <c r="AZ32" s="2266"/>
      <c r="BA32" s="2266"/>
      <c r="BB32" s="2266"/>
      <c r="BC32" s="2266"/>
      <c r="BD32" s="4126"/>
      <c r="BE32" s="2266" t="str">
        <f>IF(TITLE_DATE_PR_CHANGE="",IF(TITLE_DATE_PR="","",TITLE_DATE_PR),TITLE_DATE_PR_CHANGE)</f>
        <v>45833.40628472222</v>
      </c>
      <c r="BF32" s="2266"/>
      <c r="BG32" s="2266"/>
      <c r="BH32" s="2266"/>
      <c r="BI32" s="2266"/>
      <c r="BJ32" s="2266"/>
      <c r="BK32" s="4126"/>
      <c r="BL32" s="2266" t="str">
        <f>IF(TITLE_DATE_PR_CHANGE="",IF(TITLE_DATE_PR="","",TITLE_DATE_PR),TITLE_DATE_PR_CHANGE)</f>
        <v>45833.40628472222</v>
      </c>
      <c r="BM32" s="2266"/>
      <c r="BN32" s="2266"/>
      <c r="BO32" s="2266"/>
      <c r="BP32" s="2266"/>
      <c r="BQ32" s="2266"/>
      <c r="BR32" s="4126"/>
      <c r="BS32" s="2266" t="str">
        <f>IF(TITLE_DATE_PR_CHANGE="",IF(TITLE_DATE_PR="","",TITLE_DATE_PR),TITLE_DATE_PR_CHANGE)</f>
        <v>45833.40628472222</v>
      </c>
      <c r="BT32" s="2266"/>
      <c r="BU32" s="2266"/>
      <c r="BV32" s="2266"/>
      <c r="BW32" s="2266"/>
      <c r="BX32" s="2266"/>
      <c r="BY32" s="4126"/>
      <c r="BZ32" s="2266" t="str">
        <f>IF(TITLE_DATE_PR_CHANGE="",IF(TITLE_DATE_PR="","",TITLE_DATE_PR),TITLE_DATE_PR_CHANGE)</f>
        <v>45833.40628472222</v>
      </c>
      <c r="CA32" s="2266"/>
      <c r="CB32" s="2266"/>
      <c r="CC32" s="2266"/>
      <c r="CD32" s="2266"/>
      <c r="CE32" s="2266"/>
      <c r="CF32" s="4126"/>
      <c r="CG32" s="2266" t="str">
        <f>IF(TITLE_DATE_PR_CHANGE="",IF(TITLE_DATE_PR="","",TITLE_DATE_PR),TITLE_DATE_PR_CHANGE)</f>
        <v>45833.40628472222</v>
      </c>
      <c r="CH32" s="2266"/>
      <c r="CI32" s="2266"/>
      <c r="CJ32" s="2266"/>
      <c r="CK32" s="2266"/>
      <c r="CL32" s="2266"/>
      <c r="CM32" s="4126"/>
      <c r="CN32" s="328"/>
      <c r="CO32" s="282"/>
      <c r="CP32" s="370"/>
      <c r="CQ32" s="370"/>
      <c r="CR32" s="370"/>
      <c r="CS32" s="370"/>
      <c r="CT32" s="370"/>
      <c r="CU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328"/>
      <c r="AC33" s="2253" t="str">
        <f>IF(TITLE_NUMBER_PR_CHANGE="",IF(TITLE_NUMBER_PR="","",TITLE_NUMBER_PR),TITLE_NUMBER_PR_CHANGE)</f>
        <v>82</v>
      </c>
      <c r="AD33" s="2253"/>
      <c r="AE33" s="2253"/>
      <c r="AF33" s="2253"/>
      <c r="AG33" s="2253"/>
      <c r="AH33" s="2253"/>
      <c r="AI33" s="328"/>
      <c r="AJ33" s="4264" t="str">
        <f>IF(TITLE_NUMBER_PR_CHANGE="",IF(TITLE_NUMBER_PR="","",TITLE_NUMBER_PR),TITLE_NUMBER_PR_CHANGE)</f>
        <v>82</v>
      </c>
      <c r="AK33" s="4264"/>
      <c r="AL33" s="4264"/>
      <c r="AM33" s="2253"/>
      <c r="AN33" s="4264"/>
      <c r="AO33" s="2253"/>
      <c r="AP33" s="4126"/>
      <c r="AQ33" s="4264" t="str">
        <f>IF(TITLE_NUMBER_PR_CHANGE="",IF(TITLE_NUMBER_PR="","",TITLE_NUMBER_PR),TITLE_NUMBER_PR_CHANGE)</f>
        <v>82</v>
      </c>
      <c r="AR33" s="4264"/>
      <c r="AS33" s="4264"/>
      <c r="AT33" s="2253"/>
      <c r="AU33" s="4264"/>
      <c r="AV33" s="2253"/>
      <c r="AW33" s="4126"/>
      <c r="AX33" s="2253" t="str">
        <f>IF(TITLE_NUMBER_PR_CHANGE="",IF(TITLE_NUMBER_PR="","",TITLE_NUMBER_PR),TITLE_NUMBER_PR_CHANGE)</f>
        <v>82</v>
      </c>
      <c r="AY33" s="4264"/>
      <c r="AZ33" s="4264"/>
      <c r="BA33" s="2253"/>
      <c r="BB33" s="4264"/>
      <c r="BC33" s="2253"/>
      <c r="BD33" s="4126"/>
      <c r="BE33" s="4264" t="str">
        <f>IF(TITLE_NUMBER_PR_CHANGE="",IF(TITLE_NUMBER_PR="","",TITLE_NUMBER_PR),TITLE_NUMBER_PR_CHANGE)</f>
        <v>82</v>
      </c>
      <c r="BF33" s="4264"/>
      <c r="BG33" s="4264"/>
      <c r="BH33" s="2253"/>
      <c r="BI33" s="4264"/>
      <c r="BJ33" s="2253"/>
      <c r="BK33" s="4126"/>
      <c r="BL33" s="4264" t="str">
        <f>IF(TITLE_NUMBER_PR_CHANGE="",IF(TITLE_NUMBER_PR="","",TITLE_NUMBER_PR),TITLE_NUMBER_PR_CHANGE)</f>
        <v>82</v>
      </c>
      <c r="BM33" s="4264"/>
      <c r="BN33" s="4264"/>
      <c r="BO33" s="2253"/>
      <c r="BP33" s="4264"/>
      <c r="BQ33" s="2253"/>
      <c r="BR33" s="4126"/>
      <c r="BS33" s="4264" t="str">
        <f>IF(TITLE_NUMBER_PR_CHANGE="",IF(TITLE_NUMBER_PR="","",TITLE_NUMBER_PR),TITLE_NUMBER_PR_CHANGE)</f>
        <v>82</v>
      </c>
      <c r="BT33" s="4264"/>
      <c r="BU33" s="4264"/>
      <c r="BV33" s="2253"/>
      <c r="BW33" s="4264"/>
      <c r="BX33" s="2253"/>
      <c r="BY33" s="4126"/>
      <c r="BZ33" s="4264" t="str">
        <f>IF(TITLE_NUMBER_PR_CHANGE="",IF(TITLE_NUMBER_PR="","",TITLE_NUMBER_PR),TITLE_NUMBER_PR_CHANGE)</f>
        <v>82</v>
      </c>
      <c r="CA33" s="4264"/>
      <c r="CB33" s="4264"/>
      <c r="CC33" s="2253"/>
      <c r="CD33" s="4264"/>
      <c r="CE33" s="2253"/>
      <c r="CF33" s="4126"/>
      <c r="CG33" s="4264" t="str">
        <f>IF(TITLE_NUMBER_PR_CHANGE="",IF(TITLE_NUMBER_PR="","",TITLE_NUMBER_PR),TITLE_NUMBER_PR_CHANGE)</f>
        <v>82</v>
      </c>
      <c r="CH33" s="4264"/>
      <c r="CI33" s="4264"/>
      <c r="CJ33" s="2253"/>
      <c r="CK33" s="4264"/>
      <c r="CL33" s="2253"/>
      <c r="CM33" s="4126"/>
      <c r="CN33" s="328"/>
      <c r="CO33" s="282"/>
      <c r="CP33" s="370"/>
      <c r="CQ33" s="370"/>
      <c r="CR33" s="370"/>
      <c r="CS33" s="370"/>
      <c r="CT33" s="370"/>
      <c r="CU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449</v>
      </c>
      <c r="AC34" s="328"/>
      <c r="AD34" s="328"/>
      <c r="AE34" s="328"/>
      <c r="AF34" s="328"/>
      <c r="AG34" s="328"/>
      <c r="AH34" s="328"/>
      <c r="AI34" s="280" t="s">
        <v>449</v>
      </c>
      <c r="AJ34" s="4126"/>
      <c r="AK34" s="4126"/>
      <c r="AL34" s="4126"/>
      <c r="AM34" s="1637"/>
      <c r="AN34" s="4126"/>
      <c r="AO34" s="1637"/>
      <c r="AP34" s="4266" t="s">
        <v>449</v>
      </c>
      <c r="AQ34" s="4126"/>
      <c r="AR34" s="4126"/>
      <c r="AS34" s="4126"/>
      <c r="AT34" s="1637"/>
      <c r="AU34" s="4126"/>
      <c r="AV34" s="1637"/>
      <c r="AW34" s="4266" t="s">
        <v>449</v>
      </c>
      <c r="AX34" s="1637"/>
      <c r="AY34" s="4126"/>
      <c r="AZ34" s="4126"/>
      <c r="BA34" s="1637"/>
      <c r="BB34" s="4126"/>
      <c r="BC34" s="1637"/>
      <c r="BD34" s="4266" t="s">
        <v>449</v>
      </c>
      <c r="BE34" s="4126"/>
      <c r="BF34" s="4126"/>
      <c r="BG34" s="4126"/>
      <c r="BH34" s="1637"/>
      <c r="BI34" s="4126"/>
      <c r="BJ34" s="1637"/>
      <c r="BK34" s="4266" t="s">
        <v>449</v>
      </c>
      <c r="BL34" s="4126"/>
      <c r="BM34" s="4126"/>
      <c r="BN34" s="4126"/>
      <c r="BO34" s="1637"/>
      <c r="BP34" s="4126"/>
      <c r="BQ34" s="1637"/>
      <c r="BR34" s="4266" t="s">
        <v>449</v>
      </c>
      <c r="BS34" s="4126"/>
      <c r="BT34" s="4126"/>
      <c r="BU34" s="4126"/>
      <c r="BV34" s="1637"/>
      <c r="BW34" s="4126"/>
      <c r="BX34" s="1637"/>
      <c r="BY34" s="4266" t="s">
        <v>449</v>
      </c>
      <c r="BZ34" s="4126"/>
      <c r="CA34" s="4126"/>
      <c r="CB34" s="4126"/>
      <c r="CC34" s="1637"/>
      <c r="CD34" s="4126"/>
      <c r="CE34" s="1637"/>
      <c r="CF34" s="4266" t="s">
        <v>449</v>
      </c>
      <c r="CG34" s="4126"/>
      <c r="CH34" s="4126"/>
      <c r="CI34" s="4126"/>
      <c r="CJ34" s="1637"/>
      <c r="CK34" s="4126"/>
      <c r="CL34" s="1637"/>
      <c r="CM34" s="4266" t="s">
        <v>449</v>
      </c>
      <c r="CP34" s="370"/>
      <c r="CQ34" s="370"/>
      <c r="CR34" s="370"/>
      <c r="CS34" s="370"/>
      <c r="CT34" s="370"/>
      <c r="CU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4267" t="s">
        <v>108</v>
      </c>
      <c r="AK35" s="4267"/>
      <c r="AL35" s="4267"/>
      <c r="AM35" s="2254"/>
      <c r="AN35" s="4267"/>
      <c r="AO35" s="2254"/>
      <c r="AP35" s="4267"/>
      <c r="AQ35" s="4267" t="s">
        <v>108</v>
      </c>
      <c r="AR35" s="4267"/>
      <c r="AS35" s="4267"/>
      <c r="AT35" s="2254"/>
      <c r="AU35" s="4267"/>
      <c r="AV35" s="2254"/>
      <c r="AW35" s="4267"/>
      <c r="AX35" s="2254" t="s">
        <v>108</v>
      </c>
      <c r="AY35" s="4267"/>
      <c r="AZ35" s="4267"/>
      <c r="BA35" s="2254"/>
      <c r="BB35" s="4267"/>
      <c r="BC35" s="2254"/>
      <c r="BD35" s="4267"/>
      <c r="BE35" s="4267" t="s">
        <v>108</v>
      </c>
      <c r="BF35" s="4267"/>
      <c r="BG35" s="4267"/>
      <c r="BH35" s="2254"/>
      <c r="BI35" s="4267"/>
      <c r="BJ35" s="2254"/>
      <c r="BK35" s="4267"/>
      <c r="BL35" s="4267" t="s">
        <v>108</v>
      </c>
      <c r="BM35" s="4267"/>
      <c r="BN35" s="4267"/>
      <c r="BO35" s="2254"/>
      <c r="BP35" s="4267"/>
      <c r="BQ35" s="2254"/>
      <c r="BR35" s="4267"/>
      <c r="BS35" s="4267" t="s">
        <v>108</v>
      </c>
      <c r="BT35" s="4267"/>
      <c r="BU35" s="4267"/>
      <c r="BV35" s="2254"/>
      <c r="BW35" s="4267"/>
      <c r="BX35" s="2254"/>
      <c r="BY35" s="4267"/>
      <c r="BZ35" s="4267" t="s">
        <v>108</v>
      </c>
      <c r="CA35" s="4267"/>
      <c r="CB35" s="4267"/>
      <c r="CC35" s="2254"/>
      <c r="CD35" s="4267"/>
      <c r="CE35" s="2254"/>
      <c r="CF35" s="4267"/>
      <c r="CG35" s="4267" t="s">
        <v>108</v>
      </c>
      <c r="CH35" s="4267"/>
      <c r="CI35" s="4267"/>
      <c r="CJ35" s="2254"/>
      <c r="CK35" s="4267"/>
      <c r="CL35" s="2254"/>
      <c r="CM35" s="4267"/>
      <c r="CU35" s="1157">
        <v>14</v>
      </c>
    </row>
    <row customHeight="1" ht="7.5">
      <c r="Q36" s="378"/>
      <c r="R36" s="378"/>
      <c r="S36" s="2129" t="s">
        <v>324</v>
      </c>
      <c r="T36" s="2129"/>
      <c r="U36" s="2129"/>
      <c r="V36" s="2129"/>
      <c r="W36" s="2129"/>
      <c r="X36" s="2129"/>
      <c r="Y36" s="2129"/>
      <c r="Z36" s="2129"/>
      <c r="AA36" s="2129"/>
      <c r="AB36" s="2129"/>
      <c r="AC36" s="2129"/>
      <c r="AD36" s="2129"/>
      <c r="AE36" s="2129"/>
      <c r="AF36" s="2129"/>
      <c r="AG36" s="2129"/>
      <c r="AH36" s="2129"/>
      <c r="AI36" s="2129"/>
      <c r="AJ36" s="4268" t="s">
        <v>324</v>
      </c>
      <c r="AK36" s="4268"/>
      <c r="AL36" s="4268"/>
      <c r="AM36" s="2314"/>
      <c r="AN36" s="4268"/>
      <c r="AO36" s="2314"/>
      <c r="AP36" s="4268"/>
      <c r="AQ36" s="4268" t="s">
        <v>324</v>
      </c>
      <c r="AR36" s="4268"/>
      <c r="AS36" s="4268"/>
      <c r="AT36" s="2314"/>
      <c r="AU36" s="4268"/>
      <c r="AV36" s="2314"/>
      <c r="AW36" s="4268"/>
      <c r="AX36" s="2314" t="s">
        <v>324</v>
      </c>
      <c r="AY36" s="4268"/>
      <c r="AZ36" s="4268"/>
      <c r="BA36" s="2314"/>
      <c r="BB36" s="4268"/>
      <c r="BC36" s="2314"/>
      <c r="BD36" s="4268"/>
      <c r="BE36" s="4268" t="s">
        <v>324</v>
      </c>
      <c r="BF36" s="4268"/>
      <c r="BG36" s="4268"/>
      <c r="BH36" s="2314"/>
      <c r="BI36" s="4268"/>
      <c r="BJ36" s="2314"/>
      <c r="BK36" s="4268"/>
      <c r="BL36" s="4268" t="s">
        <v>324</v>
      </c>
      <c r="BM36" s="4268"/>
      <c r="BN36" s="4268"/>
      <c r="BO36" s="2314"/>
      <c r="BP36" s="4268"/>
      <c r="BQ36" s="2314"/>
      <c r="BR36" s="4268"/>
      <c r="BS36" s="4268" t="s">
        <v>324</v>
      </c>
      <c r="BT36" s="4268"/>
      <c r="BU36" s="4268"/>
      <c r="BV36" s="2314"/>
      <c r="BW36" s="4268"/>
      <c r="BX36" s="2314"/>
      <c r="BY36" s="4268"/>
      <c r="BZ36" s="4268" t="s">
        <v>324</v>
      </c>
      <c r="CA36" s="4268"/>
      <c r="CB36" s="4268"/>
      <c r="CC36" s="2314"/>
      <c r="CD36" s="4268"/>
      <c r="CE36" s="2314"/>
      <c r="CF36" s="4268"/>
      <c r="CG36" s="4268" t="s">
        <v>324</v>
      </c>
      <c r="CH36" s="4268"/>
      <c r="CI36" s="4268"/>
      <c r="CJ36" s="2314"/>
      <c r="CK36" s="4268"/>
      <c r="CL36" s="2314"/>
      <c r="CM36" s="4268"/>
      <c r="CN36" s="2129"/>
      <c r="CO36" s="2129"/>
      <c r="CU36" s="1157"/>
    </row>
    <row customHeight="1" ht="14.699999999999998">
      <c r="Q37" s="378"/>
      <c r="R37" s="378"/>
      <c r="S37" s="2275" t="s">
        <v>92</v>
      </c>
      <c r="T37" s="2211" t="s">
        <v>450</v>
      </c>
      <c r="U37" s="303"/>
      <c r="V37" s="2276" t="s">
        <v>451</v>
      </c>
      <c r="W37" s="2277"/>
      <c r="X37" s="2277"/>
      <c r="Y37" s="2277"/>
      <c r="Z37" s="2277"/>
      <c r="AA37" s="2278"/>
      <c r="AB37" s="2279" t="s">
        <v>452</v>
      </c>
      <c r="AC37" s="2276" t="s">
        <v>451</v>
      </c>
      <c r="AD37" s="2277"/>
      <c r="AE37" s="2277"/>
      <c r="AF37" s="2277"/>
      <c r="AG37" s="2277"/>
      <c r="AH37" s="2278"/>
      <c r="AI37" s="2279" t="s">
        <v>453</v>
      </c>
      <c r="AJ37" s="4269" t="s">
        <v>451</v>
      </c>
      <c r="AK37" s="4270"/>
      <c r="AL37" s="4270"/>
      <c r="AM37" s="2402"/>
      <c r="AN37" s="4270"/>
      <c r="AO37" s="2403"/>
      <c r="AP37" s="4271" t="s">
        <v>452</v>
      </c>
      <c r="AQ37" s="4269" t="s">
        <v>451</v>
      </c>
      <c r="AR37" s="4270"/>
      <c r="AS37" s="4270"/>
      <c r="AT37" s="2402"/>
      <c r="AU37" s="4270"/>
      <c r="AV37" s="2403"/>
      <c r="AW37" s="4271" t="s">
        <v>452</v>
      </c>
      <c r="AX37" s="2401" t="s">
        <v>451</v>
      </c>
      <c r="AY37" s="4270"/>
      <c r="AZ37" s="4270"/>
      <c r="BA37" s="2402"/>
      <c r="BB37" s="4270"/>
      <c r="BC37" s="2403"/>
      <c r="BD37" s="4271" t="s">
        <v>452</v>
      </c>
      <c r="BE37" s="4269" t="s">
        <v>451</v>
      </c>
      <c r="BF37" s="4270"/>
      <c r="BG37" s="4270"/>
      <c r="BH37" s="2402"/>
      <c r="BI37" s="4270"/>
      <c r="BJ37" s="2403"/>
      <c r="BK37" s="4271" t="s">
        <v>452</v>
      </c>
      <c r="BL37" s="4269" t="s">
        <v>451</v>
      </c>
      <c r="BM37" s="4270"/>
      <c r="BN37" s="4270"/>
      <c r="BO37" s="2402"/>
      <c r="BP37" s="4270"/>
      <c r="BQ37" s="2403"/>
      <c r="BR37" s="4271" t="s">
        <v>452</v>
      </c>
      <c r="BS37" s="4269" t="s">
        <v>451</v>
      </c>
      <c r="BT37" s="4270"/>
      <c r="BU37" s="4270"/>
      <c r="BV37" s="2402"/>
      <c r="BW37" s="4270"/>
      <c r="BX37" s="2403"/>
      <c r="BY37" s="4271" t="s">
        <v>452</v>
      </c>
      <c r="BZ37" s="4269" t="s">
        <v>451</v>
      </c>
      <c r="CA37" s="4270"/>
      <c r="CB37" s="4270"/>
      <c r="CC37" s="2402"/>
      <c r="CD37" s="4270"/>
      <c r="CE37" s="2403"/>
      <c r="CF37" s="4271" t="s">
        <v>452</v>
      </c>
      <c r="CG37" s="4269" t="s">
        <v>451</v>
      </c>
      <c r="CH37" s="4270"/>
      <c r="CI37" s="4270"/>
      <c r="CJ37" s="2402"/>
      <c r="CK37" s="4270"/>
      <c r="CL37" s="2403"/>
      <c r="CM37" s="4271" t="s">
        <v>452</v>
      </c>
      <c r="CN37" s="2282" t="s">
        <v>454</v>
      </c>
      <c r="CO37" s="2129"/>
      <c r="CU37" s="1157">
        <v>14</v>
      </c>
    </row>
    <row customHeight="1" ht="35.699999999999996">
      <c r="Q38" s="378"/>
      <c r="R38" s="378"/>
      <c r="S38" s="2275"/>
      <c r="T38" s="2211"/>
      <c r="U38" s="1033"/>
      <c r="V38" s="1485" t="s">
        <v>510</v>
      </c>
      <c r="W38" s="2264" t="s">
        <v>457</v>
      </c>
      <c r="X38" s="2265"/>
      <c r="Y38" s="2264" t="s">
        <v>458</v>
      </c>
      <c r="Z38" s="2271"/>
      <c r="AA38" s="2265"/>
      <c r="AB38" s="2280"/>
      <c r="AC38" s="1485" t="s">
        <v>510</v>
      </c>
      <c r="AD38" s="2264" t="s">
        <v>457</v>
      </c>
      <c r="AE38" s="2265"/>
      <c r="AF38" s="2264" t="s">
        <v>458</v>
      </c>
      <c r="AG38" s="2271"/>
      <c r="AH38" s="2265"/>
      <c r="AI38" s="2280"/>
      <c r="AJ38" s="4272" t="s">
        <v>510</v>
      </c>
      <c r="AK38" s="4273" t="s">
        <v>457</v>
      </c>
      <c r="AL38" s="4274"/>
      <c r="AM38" s="2264" t="s">
        <v>458</v>
      </c>
      <c r="AN38" s="4275"/>
      <c r="AO38" s="2265"/>
      <c r="AP38" s="4276"/>
      <c r="AQ38" s="4272" t="s">
        <v>510</v>
      </c>
      <c r="AR38" s="4273" t="s">
        <v>457</v>
      </c>
      <c r="AS38" s="4274"/>
      <c r="AT38" s="2264" t="s">
        <v>458</v>
      </c>
      <c r="AU38" s="4275"/>
      <c r="AV38" s="2265"/>
      <c r="AW38" s="4276"/>
      <c r="AX38" s="2262" t="s">
        <v>510</v>
      </c>
      <c r="AY38" s="4273" t="s">
        <v>457</v>
      </c>
      <c r="AZ38" s="4274"/>
      <c r="BA38" s="2264" t="s">
        <v>458</v>
      </c>
      <c r="BB38" s="4275"/>
      <c r="BC38" s="2265"/>
      <c r="BD38" s="4276"/>
      <c r="BE38" s="4272" t="s">
        <v>510</v>
      </c>
      <c r="BF38" s="4273" t="s">
        <v>457</v>
      </c>
      <c r="BG38" s="4274"/>
      <c r="BH38" s="2264" t="s">
        <v>458</v>
      </c>
      <c r="BI38" s="4275"/>
      <c r="BJ38" s="2265"/>
      <c r="BK38" s="4276"/>
      <c r="BL38" s="4272" t="s">
        <v>510</v>
      </c>
      <c r="BM38" s="4273" t="s">
        <v>457</v>
      </c>
      <c r="BN38" s="4274"/>
      <c r="BO38" s="2264" t="s">
        <v>458</v>
      </c>
      <c r="BP38" s="4275"/>
      <c r="BQ38" s="2265"/>
      <c r="BR38" s="4276"/>
      <c r="BS38" s="4272" t="s">
        <v>510</v>
      </c>
      <c r="BT38" s="4273" t="s">
        <v>457</v>
      </c>
      <c r="BU38" s="4274"/>
      <c r="BV38" s="2264" t="s">
        <v>458</v>
      </c>
      <c r="BW38" s="4275"/>
      <c r="BX38" s="2265"/>
      <c r="BY38" s="4276"/>
      <c r="BZ38" s="4272" t="s">
        <v>510</v>
      </c>
      <c r="CA38" s="4273" t="s">
        <v>457</v>
      </c>
      <c r="CB38" s="4274"/>
      <c r="CC38" s="2264" t="s">
        <v>458</v>
      </c>
      <c r="CD38" s="4275"/>
      <c r="CE38" s="2265"/>
      <c r="CF38" s="4276"/>
      <c r="CG38" s="4272" t="s">
        <v>510</v>
      </c>
      <c r="CH38" s="4273" t="s">
        <v>457</v>
      </c>
      <c r="CI38" s="4274"/>
      <c r="CJ38" s="2264" t="s">
        <v>458</v>
      </c>
      <c r="CK38" s="4275"/>
      <c r="CL38" s="2265"/>
      <c r="CM38" s="4276"/>
      <c r="CN38" s="2283"/>
      <c r="CO38" s="2129"/>
      <c r="CU38" s="1157">
        <v>34</v>
      </c>
    </row>
    <row customHeight="1" ht="90.3">
      <c r="A39" s="1372"/>
      <c r="B39" s="1372" t="s">
        <v>149</v>
      </c>
      <c r="C39" s="1372" t="s">
        <v>150</v>
      </c>
      <c r="D39" s="1372" t="s">
        <v>151</v>
      </c>
      <c r="E39" s="1366" t="s">
        <v>459</v>
      </c>
      <c r="F39" s="1366" t="s">
        <v>460</v>
      </c>
      <c r="G39" s="1366" t="s">
        <v>461</v>
      </c>
      <c r="H39" s="1366"/>
      <c r="I39" s="1366" t="s">
        <v>511</v>
      </c>
      <c r="J39" s="1366" t="s">
        <v>464</v>
      </c>
      <c r="K39" s="1366" t="s">
        <v>512</v>
      </c>
      <c r="L39" s="1366" t="s">
        <v>440</v>
      </c>
      <c r="Q39" s="378"/>
      <c r="R39" s="378"/>
      <c r="S39" s="2275"/>
      <c r="T39" s="2211"/>
      <c r="U39" s="304"/>
      <c r="V39" s="1485" t="s">
        <v>539</v>
      </c>
      <c r="W39" s="1224" t="s">
        <v>540</v>
      </c>
      <c r="X39" s="1224" t="s">
        <v>515</v>
      </c>
      <c r="Y39" s="1491" t="s">
        <v>468</v>
      </c>
      <c r="Z39" s="2272" t="s">
        <v>469</v>
      </c>
      <c r="AA39" s="2273"/>
      <c r="AB39" s="2281"/>
      <c r="AC39" s="1485" t="s">
        <v>539</v>
      </c>
      <c r="AD39" s="1224" t="s">
        <v>540</v>
      </c>
      <c r="AE39" s="1224" t="s">
        <v>515</v>
      </c>
      <c r="AF39" s="1491" t="s">
        <v>468</v>
      </c>
      <c r="AG39" s="2272" t="s">
        <v>469</v>
      </c>
      <c r="AH39" s="2273"/>
      <c r="AI39" s="2281"/>
      <c r="AJ39" s="4272" t="s">
        <v>539</v>
      </c>
      <c r="AK39" s="4277" t="s">
        <v>540</v>
      </c>
      <c r="AL39" s="4277" t="s">
        <v>515</v>
      </c>
      <c r="AM39" s="2579" t="s">
        <v>468</v>
      </c>
      <c r="AN39" s="4278" t="s">
        <v>469</v>
      </c>
      <c r="AO39" s="2273"/>
      <c r="AP39" s="4279"/>
      <c r="AQ39" s="4272" t="s">
        <v>539</v>
      </c>
      <c r="AR39" s="4277" t="s">
        <v>540</v>
      </c>
      <c r="AS39" s="4277" t="s">
        <v>515</v>
      </c>
      <c r="AT39" s="2579" t="s">
        <v>468</v>
      </c>
      <c r="AU39" s="4278" t="s">
        <v>469</v>
      </c>
      <c r="AV39" s="2273"/>
      <c r="AW39" s="4279"/>
      <c r="AX39" s="2262" t="s">
        <v>539</v>
      </c>
      <c r="AY39" s="4277" t="s">
        <v>540</v>
      </c>
      <c r="AZ39" s="4277" t="s">
        <v>515</v>
      </c>
      <c r="BA39" s="2579" t="s">
        <v>468</v>
      </c>
      <c r="BB39" s="4278" t="s">
        <v>469</v>
      </c>
      <c r="BC39" s="2273"/>
      <c r="BD39" s="4279"/>
      <c r="BE39" s="4272" t="s">
        <v>539</v>
      </c>
      <c r="BF39" s="4277" t="s">
        <v>540</v>
      </c>
      <c r="BG39" s="4277" t="s">
        <v>515</v>
      </c>
      <c r="BH39" s="2579" t="s">
        <v>468</v>
      </c>
      <c r="BI39" s="4278" t="s">
        <v>469</v>
      </c>
      <c r="BJ39" s="2273"/>
      <c r="BK39" s="4279"/>
      <c r="BL39" s="4272" t="s">
        <v>539</v>
      </c>
      <c r="BM39" s="4277" t="s">
        <v>540</v>
      </c>
      <c r="BN39" s="4277" t="s">
        <v>515</v>
      </c>
      <c r="BO39" s="2579" t="s">
        <v>468</v>
      </c>
      <c r="BP39" s="4278" t="s">
        <v>469</v>
      </c>
      <c r="BQ39" s="2273"/>
      <c r="BR39" s="4279"/>
      <c r="BS39" s="4272" t="s">
        <v>539</v>
      </c>
      <c r="BT39" s="4277" t="s">
        <v>540</v>
      </c>
      <c r="BU39" s="4277" t="s">
        <v>515</v>
      </c>
      <c r="BV39" s="2579" t="s">
        <v>468</v>
      </c>
      <c r="BW39" s="4278" t="s">
        <v>469</v>
      </c>
      <c r="BX39" s="2273"/>
      <c r="BY39" s="4279"/>
      <c r="BZ39" s="4272" t="s">
        <v>539</v>
      </c>
      <c r="CA39" s="4277" t="s">
        <v>540</v>
      </c>
      <c r="CB39" s="4277" t="s">
        <v>515</v>
      </c>
      <c r="CC39" s="2579" t="s">
        <v>468</v>
      </c>
      <c r="CD39" s="4278" t="s">
        <v>469</v>
      </c>
      <c r="CE39" s="2273"/>
      <c r="CF39" s="4279"/>
      <c r="CG39" s="4272" t="s">
        <v>539</v>
      </c>
      <c r="CH39" s="4277" t="s">
        <v>540</v>
      </c>
      <c r="CI39" s="4277" t="s">
        <v>515</v>
      </c>
      <c r="CJ39" s="2579" t="s">
        <v>468</v>
      </c>
      <c r="CK39" s="4278" t="s">
        <v>469</v>
      </c>
      <c r="CL39" s="2273"/>
      <c r="CM39" s="4279"/>
      <c r="CN39" s="2284"/>
      <c r="CO39" s="2129"/>
      <c r="CU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107</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4280">
        <f>OFFSET(AJ40,0,-1)+1</f>
        <v>15</v>
      </c>
      <c r="AK40" s="4280">
        <f>OFFSET(AK40,0,-1)+1</f>
        <v>16</v>
      </c>
      <c r="AL40" s="4280">
        <f>OFFSET(AL40,0,-1)+1</f>
        <v>17</v>
      </c>
      <c r="AM40" s="2274">
        <f>OFFSET(AM40,0,-1)+1</f>
        <v>18</v>
      </c>
      <c r="AN40" s="4280">
        <f>OFFSET(AN40,0,-1)+1</f>
        <v>19</v>
      </c>
      <c r="AO40" s="2274"/>
      <c r="AP40" s="4280">
        <f>OFFSET(AP40,0,-2)+1</f>
        <v>20</v>
      </c>
      <c r="AQ40" s="4280">
        <f>OFFSET(AQ40,0,-1)+1</f>
        <v>21</v>
      </c>
      <c r="AR40" s="4280">
        <f>OFFSET(AR40,0,-1)+1</f>
        <v>22</v>
      </c>
      <c r="AS40" s="4280">
        <f>OFFSET(AS40,0,-1)+1</f>
        <v>23</v>
      </c>
      <c r="AT40" s="2274">
        <f>OFFSET(AT40,0,-1)+1</f>
        <v>24</v>
      </c>
      <c r="AU40" s="4280">
        <f>OFFSET(AU40,0,-1)+1</f>
        <v>25</v>
      </c>
      <c r="AV40" s="2274"/>
      <c r="AW40" s="4280">
        <f>OFFSET(AW40,0,-2)+1</f>
        <v>26</v>
      </c>
      <c r="AX40" s="2274">
        <f>OFFSET(AX40,0,-1)+1</f>
        <v>27</v>
      </c>
      <c r="AY40" s="4280">
        <f>OFFSET(AY40,0,-1)+1</f>
        <v>28</v>
      </c>
      <c r="AZ40" s="4280">
        <f>OFFSET(AZ40,0,-1)+1</f>
        <v>29</v>
      </c>
      <c r="BA40" s="2274">
        <f>OFFSET(BA40,0,-1)+1</f>
        <v>30</v>
      </c>
      <c r="BB40" s="4280">
        <f>OFFSET(BB40,0,-1)+1</f>
        <v>31</v>
      </c>
      <c r="BC40" s="2274"/>
      <c r="BD40" s="4280">
        <f>OFFSET(BD40,0,-2)+1</f>
        <v>32</v>
      </c>
      <c r="BE40" s="4280">
        <f>OFFSET(BE40,0,-1)+1</f>
        <v>33</v>
      </c>
      <c r="BF40" s="4280">
        <f>OFFSET(BF40,0,-1)+1</f>
        <v>34</v>
      </c>
      <c r="BG40" s="4280">
        <f>OFFSET(BG40,0,-1)+1</f>
        <v>35</v>
      </c>
      <c r="BH40" s="2274">
        <f>OFFSET(BH40,0,-1)+1</f>
        <v>36</v>
      </c>
      <c r="BI40" s="4280">
        <f>OFFSET(BI40,0,-1)+1</f>
        <v>37</v>
      </c>
      <c r="BJ40" s="2274"/>
      <c r="BK40" s="4280">
        <f>OFFSET(BK40,0,-2)+1</f>
        <v>38</v>
      </c>
      <c r="BL40" s="4280">
        <f>OFFSET(BL40,0,-1)+1</f>
        <v>39</v>
      </c>
      <c r="BM40" s="4280">
        <f>OFFSET(BM40,0,-1)+1</f>
        <v>40</v>
      </c>
      <c r="BN40" s="4280">
        <f>OFFSET(BN40,0,-1)+1</f>
        <v>41</v>
      </c>
      <c r="BO40" s="2274">
        <f>OFFSET(BO40,0,-1)+1</f>
        <v>42</v>
      </c>
      <c r="BP40" s="4280">
        <f>OFFSET(BP40,0,-1)+1</f>
        <v>43</v>
      </c>
      <c r="BQ40" s="2274"/>
      <c r="BR40" s="4280">
        <f>OFFSET(BR40,0,-2)+1</f>
        <v>44</v>
      </c>
      <c r="BS40" s="4280">
        <f>OFFSET(BS40,0,-1)+1</f>
        <v>45</v>
      </c>
      <c r="BT40" s="4280">
        <f>OFFSET(BT40,0,-1)+1</f>
        <v>46</v>
      </c>
      <c r="BU40" s="4280">
        <f>OFFSET(BU40,0,-1)+1</f>
        <v>47</v>
      </c>
      <c r="BV40" s="2274">
        <f>OFFSET(BV40,0,-1)+1</f>
        <v>48</v>
      </c>
      <c r="BW40" s="4280">
        <f>OFFSET(BW40,0,-1)+1</f>
        <v>49</v>
      </c>
      <c r="BX40" s="2274"/>
      <c r="BY40" s="4280">
        <f>OFFSET(BY40,0,-2)+1</f>
        <v>50</v>
      </c>
      <c r="BZ40" s="4280">
        <f>OFFSET(BZ40,0,-1)+1</f>
        <v>51</v>
      </c>
      <c r="CA40" s="4280">
        <f>OFFSET(CA40,0,-1)+1</f>
        <v>52</v>
      </c>
      <c r="CB40" s="4280">
        <f>OFFSET(CB40,0,-1)+1</f>
        <v>53</v>
      </c>
      <c r="CC40" s="2274">
        <f>OFFSET(CC40,0,-1)+1</f>
        <v>54</v>
      </c>
      <c r="CD40" s="4280">
        <f>OFFSET(CD40,0,-1)+1</f>
        <v>55</v>
      </c>
      <c r="CE40" s="2274"/>
      <c r="CF40" s="4280">
        <f>OFFSET(CF40,0,-2)+1</f>
        <v>56</v>
      </c>
      <c r="CG40" s="4280">
        <f>OFFSET(CG40,0,-1)+1</f>
        <v>57</v>
      </c>
      <c r="CH40" s="4280">
        <f>OFFSET(CH40,0,-1)+1</f>
        <v>58</v>
      </c>
      <c r="CI40" s="4280">
        <f>OFFSET(CI40,0,-1)+1</f>
        <v>59</v>
      </c>
      <c r="CJ40" s="2274">
        <f>OFFSET(CJ40,0,-1)+1</f>
        <v>60</v>
      </c>
      <c r="CK40" s="4280">
        <f>OFFSET(CK40,0,-1)+1</f>
        <v>61</v>
      </c>
      <c r="CL40" s="2274"/>
      <c r="CM40" s="4280">
        <f>OFFSET(CM40,0,-2)+1</f>
        <v>62</v>
      </c>
      <c r="CN40" s="1247">
        <f>OFFSET(CN40,0,-1)</f>
        <v>62</v>
      </c>
      <c r="CO40" s="1484">
        <f>OFFSET(CO40,0,-1)+1</f>
        <v>63</v>
      </c>
      <c r="CP40" s="513"/>
      <c r="CQ40" s="513"/>
      <c r="CR40" s="513"/>
      <c r="CS40" s="513"/>
      <c r="CT40" s="513"/>
      <c r="CU40" s="498">
        <v>0</v>
      </c>
    </row>
    <row customHeight="1" ht="24">
      <c r="A41" s="1365" t="s">
        <v>279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1</v>
      </c>
      <c r="T41" s="300" t="s">
        <v>137</v>
      </c>
      <c r="U41" s="302"/>
      <c r="V41" s="2244"/>
      <c r="W41" s="2245"/>
      <c r="X41" s="2245"/>
      <c r="Y41" s="2245"/>
      <c r="Z41" s="2245"/>
      <c r="AA41" s="2245"/>
      <c r="AB41" s="2246"/>
      <c r="AC41" s="2244" t="str">
        <f>INDEX(PT_DIFFERENTIATION_NTAR,MATCH(A41,PT_DIFFERENTIATION_NTAR_ID,0))</f>
        <v>Тариф на водоотведение</v>
      </c>
      <c r="AD41" s="2245"/>
      <c r="AE41" s="2245"/>
      <c r="AF41" s="2245"/>
      <c r="AG41" s="2245"/>
      <c r="AH41" s="2245"/>
      <c r="AI41" s="2245"/>
      <c r="AJ41" s="4127"/>
      <c r="AK41" s="4128"/>
      <c r="AL41" s="4128"/>
      <c r="AM41" s="2245"/>
      <c r="AN41" s="4128"/>
      <c r="AO41" s="2245"/>
      <c r="AP41" s="4129"/>
      <c r="AQ41" s="4127"/>
      <c r="AR41" s="4128"/>
      <c r="AS41" s="4128"/>
      <c r="AT41" s="2245"/>
      <c r="AU41" s="4128"/>
      <c r="AV41" s="2245"/>
      <c r="AW41" s="4129"/>
      <c r="AX41" s="2244"/>
      <c r="AY41" s="4128"/>
      <c r="AZ41" s="4128"/>
      <c r="BA41" s="2245"/>
      <c r="BB41" s="4128"/>
      <c r="BC41" s="2245"/>
      <c r="BD41" s="4129"/>
      <c r="BE41" s="4127"/>
      <c r="BF41" s="4128"/>
      <c r="BG41" s="4128"/>
      <c r="BH41" s="2245"/>
      <c r="BI41" s="4128"/>
      <c r="BJ41" s="2245"/>
      <c r="BK41" s="4129"/>
      <c r="BL41" s="4127"/>
      <c r="BM41" s="4128"/>
      <c r="BN41" s="4128"/>
      <c r="BO41" s="2245"/>
      <c r="BP41" s="4128"/>
      <c r="BQ41" s="2245"/>
      <c r="BR41" s="4129"/>
      <c r="BS41" s="4127"/>
      <c r="BT41" s="4128"/>
      <c r="BU41" s="4128"/>
      <c r="BV41" s="2245"/>
      <c r="BW41" s="4128"/>
      <c r="BX41" s="2245"/>
      <c r="BY41" s="4129"/>
      <c r="BZ41" s="4127"/>
      <c r="CA41" s="4128"/>
      <c r="CB41" s="4128"/>
      <c r="CC41" s="2245"/>
      <c r="CD41" s="4128"/>
      <c r="CE41" s="2245"/>
      <c r="CF41" s="4129"/>
      <c r="CG41" s="4127"/>
      <c r="CH41" s="4128"/>
      <c r="CI41" s="4128"/>
      <c r="CJ41" s="2245"/>
      <c r="CK41" s="4128"/>
      <c r="CL41" s="2245"/>
      <c r="CM41" s="4129"/>
      <c r="CN41" s="2246"/>
      <c r="CO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Q41" s="502"/>
      <c r="CR41" s="502" t="str">
        <f>IF(T41="","",T41)</f>
        <v>Наименование тарифа</v>
      </c>
      <c r="CS41" s="502"/>
      <c r="CT41" s="502"/>
      <c r="CU41" s="1157">
        <v>23</v>
      </c>
    </row>
    <row customHeight="1" ht="24">
      <c r="A42" s="1365" t="s">
        <v>279</v>
      </c>
      <c r="B42" s="1365" t="s">
        <v>280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1.1</v>
      </c>
      <c r="T42" s="310" t="s">
        <v>421</v>
      </c>
      <c r="U42" s="302"/>
      <c r="V42" s="2244"/>
      <c r="W42" s="2245"/>
      <c r="X42" s="2245"/>
      <c r="Y42" s="2245"/>
      <c r="Z42" s="2245"/>
      <c r="AA42" s="2245"/>
      <c r="AB42" s="2246"/>
      <c r="AC42" s="2244" t="str">
        <f>INDEX(PT_DIFFERENTIATION_TER,MATCH(B42,PT_DIFFERENTIATION_TER_ID,0))</f>
        <v>Территория 1</v>
      </c>
      <c r="AD42" s="2245"/>
      <c r="AE42" s="2245"/>
      <c r="AF42" s="2245"/>
      <c r="AG42" s="2245"/>
      <c r="AH42" s="2245"/>
      <c r="AI42" s="2245"/>
      <c r="AJ42" s="4127"/>
      <c r="AK42" s="4128"/>
      <c r="AL42" s="4128"/>
      <c r="AM42" s="2245"/>
      <c r="AN42" s="4128"/>
      <c r="AO42" s="2245"/>
      <c r="AP42" s="4129"/>
      <c r="AQ42" s="4127"/>
      <c r="AR42" s="4128"/>
      <c r="AS42" s="4128"/>
      <c r="AT42" s="2245"/>
      <c r="AU42" s="4128"/>
      <c r="AV42" s="2245"/>
      <c r="AW42" s="4129"/>
      <c r="AX42" s="2244"/>
      <c r="AY42" s="4128"/>
      <c r="AZ42" s="4128"/>
      <c r="BA42" s="2245"/>
      <c r="BB42" s="4128"/>
      <c r="BC42" s="2245"/>
      <c r="BD42" s="4129"/>
      <c r="BE42" s="4127"/>
      <c r="BF42" s="4128"/>
      <c r="BG42" s="4128"/>
      <c r="BH42" s="2245"/>
      <c r="BI42" s="4128"/>
      <c r="BJ42" s="2245"/>
      <c r="BK42" s="4129"/>
      <c r="BL42" s="4127"/>
      <c r="BM42" s="4128"/>
      <c r="BN42" s="4128"/>
      <c r="BO42" s="2245"/>
      <c r="BP42" s="4128"/>
      <c r="BQ42" s="2245"/>
      <c r="BR42" s="4129"/>
      <c r="BS42" s="4127"/>
      <c r="BT42" s="4128"/>
      <c r="BU42" s="4128"/>
      <c r="BV42" s="2245"/>
      <c r="BW42" s="4128"/>
      <c r="BX42" s="2245"/>
      <c r="BY42" s="4129"/>
      <c r="BZ42" s="4127"/>
      <c r="CA42" s="4128"/>
      <c r="CB42" s="4128"/>
      <c r="CC42" s="2245"/>
      <c r="CD42" s="4128"/>
      <c r="CE42" s="2245"/>
      <c r="CF42" s="4129"/>
      <c r="CG42" s="4127"/>
      <c r="CH42" s="4128"/>
      <c r="CI42" s="4128"/>
      <c r="CJ42" s="2245"/>
      <c r="CK42" s="4128"/>
      <c r="CL42" s="2245"/>
      <c r="CM42" s="4129"/>
      <c r="CN42" s="2246"/>
      <c r="CO42" s="1260" t="s">
        <v>422</v>
      </c>
      <c r="CQ42" s="502"/>
      <c r="CR42" s="502" t="str">
        <f>IF(T42="","",T42)</f>
        <v>Территория действия тарифа</v>
      </c>
      <c r="CS42" s="502"/>
      <c r="CT42" s="502"/>
      <c r="CU42" s="1157">
        <v>23</v>
      </c>
    </row>
    <row customHeight="1" ht="24">
      <c r="A43" s="1365" t="s">
        <v>279</v>
      </c>
      <c r="B43" s="1365" t="s">
        <v>280</v>
      </c>
      <c r="C43" s="1365" t="s">
        <v>281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1.1.1</v>
      </c>
      <c r="T43" s="311" t="s">
        <v>537</v>
      </c>
      <c r="U43" s="302"/>
      <c r="V43" s="2244"/>
      <c r="W43" s="2245"/>
      <c r="X43" s="2245"/>
      <c r="Y43" s="2245"/>
      <c r="Z43" s="2245"/>
      <c r="AA43" s="2245"/>
      <c r="AB43" s="2246"/>
      <c r="AC43" s="2244" t="str">
        <f>INDEX(PT_DIFFERENTIATION_CS,MATCH(C43,PT_DIFFERENTIATION_CS_ID,0))</f>
        <v>без дифференциации</v>
      </c>
      <c r="AD43" s="2245"/>
      <c r="AE43" s="2245"/>
      <c r="AF43" s="2245"/>
      <c r="AG43" s="2245"/>
      <c r="AH43" s="2245"/>
      <c r="AI43" s="2245"/>
      <c r="AJ43" s="4127"/>
      <c r="AK43" s="4128"/>
      <c r="AL43" s="4128"/>
      <c r="AM43" s="2245"/>
      <c r="AN43" s="4128"/>
      <c r="AO43" s="2245"/>
      <c r="AP43" s="4129"/>
      <c r="AQ43" s="4127"/>
      <c r="AR43" s="4128"/>
      <c r="AS43" s="4128"/>
      <c r="AT43" s="2245"/>
      <c r="AU43" s="4128"/>
      <c r="AV43" s="2245"/>
      <c r="AW43" s="4129"/>
      <c r="AX43" s="2244"/>
      <c r="AY43" s="4128"/>
      <c r="AZ43" s="4128"/>
      <c r="BA43" s="2245"/>
      <c r="BB43" s="4128"/>
      <c r="BC43" s="2245"/>
      <c r="BD43" s="4129"/>
      <c r="BE43" s="4127"/>
      <c r="BF43" s="4128"/>
      <c r="BG43" s="4128"/>
      <c r="BH43" s="2245"/>
      <c r="BI43" s="4128"/>
      <c r="BJ43" s="2245"/>
      <c r="BK43" s="4129"/>
      <c r="BL43" s="4127"/>
      <c r="BM43" s="4128"/>
      <c r="BN43" s="4128"/>
      <c r="BO43" s="2245"/>
      <c r="BP43" s="4128"/>
      <c r="BQ43" s="2245"/>
      <c r="BR43" s="4129"/>
      <c r="BS43" s="4127"/>
      <c r="BT43" s="4128"/>
      <c r="BU43" s="4128"/>
      <c r="BV43" s="2245"/>
      <c r="BW43" s="4128"/>
      <c r="BX43" s="2245"/>
      <c r="BY43" s="4129"/>
      <c r="BZ43" s="4127"/>
      <c r="CA43" s="4128"/>
      <c r="CB43" s="4128"/>
      <c r="CC43" s="2245"/>
      <c r="CD43" s="4128"/>
      <c r="CE43" s="2245"/>
      <c r="CF43" s="4129"/>
      <c r="CG43" s="4127"/>
      <c r="CH43" s="4128"/>
      <c r="CI43" s="4128"/>
      <c r="CJ43" s="2245"/>
      <c r="CK43" s="4128"/>
      <c r="CL43" s="2245"/>
      <c r="CM43" s="4129"/>
      <c r="CN43" s="2246"/>
      <c r="CO43" s="1260" t="s">
        <v>538</v>
      </c>
      <c r="CQ43" s="502"/>
      <c r="CR43" s="502" t="str">
        <f>IF(T43="","",T43)</f>
        <v>Наименование централизованной системы водоотведения</v>
      </c>
      <c r="CS43" s="502"/>
      <c r="CT43" s="502"/>
      <c r="CU43" s="1157">
        <v>23</v>
      </c>
    </row>
    <row customHeight="1" ht="24">
      <c r="A44" s="1365" t="s">
        <v>279</v>
      </c>
      <c r="B44" s="1365" t="s">
        <v>280</v>
      </c>
      <c r="C44" s="1365" t="s">
        <v>281</v>
      </c>
      <c r="D44" s="1365" t="s">
        <v>541</v>
      </c>
      <c r="E44" s="2261"/>
      <c r="F44" s="2261"/>
      <c r="G44" s="2261"/>
      <c r="H44" s="2261"/>
      <c r="I44" s="2258" t="str">
        <f>S43&amp;".1"</f>
        <v>1.1.1.1</v>
      </c>
      <c r="J44" s="1365"/>
      <c r="K44" s="1365"/>
      <c r="L44" s="1366"/>
      <c r="P44" s="2259">
        <v>1</v>
      </c>
      <c r="Q44" s="1483"/>
      <c r="R44" s="358"/>
      <c r="S44" s="1495" t="str">
        <f>$I44</f>
        <v>1.1.1.1</v>
      </c>
      <c r="T44" s="287" t="s">
        <v>504</v>
      </c>
      <c r="U44" s="302"/>
      <c r="V44" s="2352"/>
      <c r="W44" s="2353"/>
      <c r="X44" s="2353"/>
      <c r="Y44" s="2353"/>
      <c r="Z44" s="2353"/>
      <c r="AA44" s="2353"/>
      <c r="AB44" s="2354"/>
      <c r="AC44" s="2355" t="s">
        <v>542</v>
      </c>
      <c r="AD44" s="2356"/>
      <c r="AE44" s="2356"/>
      <c r="AF44" s="2356"/>
      <c r="AG44" s="2356"/>
      <c r="AH44" s="2356"/>
      <c r="AI44" s="2356"/>
      <c r="AJ44" s="4130"/>
      <c r="AK44" s="4131"/>
      <c r="AL44" s="4131"/>
      <c r="AM44" s="2353"/>
      <c r="AN44" s="4131"/>
      <c r="AO44" s="2353"/>
      <c r="AP44" s="4132"/>
      <c r="AQ44" s="4130"/>
      <c r="AR44" s="4131"/>
      <c r="AS44" s="4131"/>
      <c r="AT44" s="2353"/>
      <c r="AU44" s="4131"/>
      <c r="AV44" s="2353"/>
      <c r="AW44" s="4132"/>
      <c r="AX44" s="2352"/>
      <c r="AY44" s="4131"/>
      <c r="AZ44" s="4131"/>
      <c r="BA44" s="2353"/>
      <c r="BB44" s="4131"/>
      <c r="BC44" s="2353"/>
      <c r="BD44" s="4132"/>
      <c r="BE44" s="4130"/>
      <c r="BF44" s="4131"/>
      <c r="BG44" s="4131"/>
      <c r="BH44" s="2353"/>
      <c r="BI44" s="4131"/>
      <c r="BJ44" s="2353"/>
      <c r="BK44" s="4132"/>
      <c r="BL44" s="4130"/>
      <c r="BM44" s="4131"/>
      <c r="BN44" s="4131"/>
      <c r="BO44" s="2353"/>
      <c r="BP44" s="4131"/>
      <c r="BQ44" s="2353"/>
      <c r="BR44" s="4132"/>
      <c r="BS44" s="4130"/>
      <c r="BT44" s="4131"/>
      <c r="BU44" s="4131"/>
      <c r="BV44" s="2353"/>
      <c r="BW44" s="4131"/>
      <c r="BX44" s="2353"/>
      <c r="BY44" s="4132"/>
      <c r="BZ44" s="4130"/>
      <c r="CA44" s="4131"/>
      <c r="CB44" s="4131"/>
      <c r="CC44" s="2353"/>
      <c r="CD44" s="4131"/>
      <c r="CE44" s="2353"/>
      <c r="CF44" s="4132"/>
      <c r="CG44" s="4130"/>
      <c r="CH44" s="4131"/>
      <c r="CI44" s="4131"/>
      <c r="CJ44" s="2353"/>
      <c r="CK44" s="4131"/>
      <c r="CL44" s="2353"/>
      <c r="CM44" s="4132"/>
      <c r="CN44" s="2357"/>
      <c r="CO44" s="1260" t="s">
        <v>505</v>
      </c>
      <c r="CQ44" s="502"/>
      <c r="CR44" s="502" t="str">
        <f>IF(T44="","",T44)</f>
        <v>Наименование признака дифференциации</v>
      </c>
      <c r="CS44" s="502"/>
      <c r="CT44" s="502"/>
      <c r="CU44" s="1157">
        <v>23</v>
      </c>
    </row>
    <row customHeight="1" ht="24">
      <c r="A45" s="1365" t="s">
        <v>279</v>
      </c>
      <c r="B45" s="1365" t="s">
        <v>280</v>
      </c>
      <c r="C45" s="1365" t="s">
        <v>281</v>
      </c>
      <c r="D45" s="1365" t="s">
        <v>541</v>
      </c>
      <c r="E45" s="2261"/>
      <c r="F45" s="2261"/>
      <c r="G45" s="2261"/>
      <c r="H45" s="2261"/>
      <c r="I45" s="2288"/>
      <c r="J45" s="2258" t="str">
        <f>I44&amp;".1"</f>
        <v>1.1.1.1.1</v>
      </c>
      <c r="K45" s="1365"/>
      <c r="L45" s="1366" t="s">
        <v>430</v>
      </c>
      <c r="P45" s="2259"/>
      <c r="Q45" s="2259">
        <v>1</v>
      </c>
      <c r="R45" s="359"/>
      <c r="S45" s="1495" t="str">
        <f>$J45</f>
        <v>1.1.1.1.1</v>
      </c>
      <c r="T45" s="288" t="s">
        <v>431</v>
      </c>
      <c r="U45" s="302"/>
      <c r="V45" s="2247"/>
      <c r="W45" s="2248"/>
      <c r="X45" s="2248"/>
      <c r="Y45" s="2248"/>
      <c r="Z45" s="2248"/>
      <c r="AA45" s="2248"/>
      <c r="AB45" s="2249"/>
      <c r="AC45" s="2247" t="s">
        <v>543</v>
      </c>
      <c r="AD45" s="2248"/>
      <c r="AE45" s="2248"/>
      <c r="AF45" s="2248"/>
      <c r="AG45" s="2248"/>
      <c r="AH45" s="2248"/>
      <c r="AI45" s="2248"/>
      <c r="AJ45" s="4133"/>
      <c r="AK45" s="4134"/>
      <c r="AL45" s="4134"/>
      <c r="AM45" s="2248"/>
      <c r="AN45" s="4134"/>
      <c r="AO45" s="2248"/>
      <c r="AP45" s="4135"/>
      <c r="AQ45" s="4133"/>
      <c r="AR45" s="4134"/>
      <c r="AS45" s="4134"/>
      <c r="AT45" s="2248"/>
      <c r="AU45" s="4134"/>
      <c r="AV45" s="2248"/>
      <c r="AW45" s="4135"/>
      <c r="AX45" s="2247"/>
      <c r="AY45" s="4134"/>
      <c r="AZ45" s="4134"/>
      <c r="BA45" s="2248"/>
      <c r="BB45" s="4134"/>
      <c r="BC45" s="2248"/>
      <c r="BD45" s="4135"/>
      <c r="BE45" s="4133"/>
      <c r="BF45" s="4134"/>
      <c r="BG45" s="4134"/>
      <c r="BH45" s="2248"/>
      <c r="BI45" s="4134"/>
      <c r="BJ45" s="2248"/>
      <c r="BK45" s="4135"/>
      <c r="BL45" s="4133"/>
      <c r="BM45" s="4134"/>
      <c r="BN45" s="4134"/>
      <c r="BO45" s="2248"/>
      <c r="BP45" s="4134"/>
      <c r="BQ45" s="2248"/>
      <c r="BR45" s="4135"/>
      <c r="BS45" s="4133"/>
      <c r="BT45" s="4134"/>
      <c r="BU45" s="4134"/>
      <c r="BV45" s="2248"/>
      <c r="BW45" s="4134"/>
      <c r="BX45" s="2248"/>
      <c r="BY45" s="4135"/>
      <c r="BZ45" s="4133"/>
      <c r="CA45" s="4134"/>
      <c r="CB45" s="4134"/>
      <c r="CC45" s="2248"/>
      <c r="CD45" s="4134"/>
      <c r="CE45" s="2248"/>
      <c r="CF45" s="4135"/>
      <c r="CG45" s="4133"/>
      <c r="CH45" s="4134"/>
      <c r="CI45" s="4134"/>
      <c r="CJ45" s="2248"/>
      <c r="CK45" s="4134"/>
      <c r="CL45" s="2248"/>
      <c r="CM45" s="4135"/>
      <c r="CN45" s="2249"/>
      <c r="CO45" s="1309" t="s">
        <v>506</v>
      </c>
      <c r="CQ45" s="502"/>
      <c r="CR45" s="502" t="str">
        <f>IF(T45="","",T45)</f>
        <v>Группа потребителей</v>
      </c>
      <c r="CS45" s="502"/>
      <c r="CT45" s="502"/>
      <c r="CU45" s="1157">
        <v>23</v>
      </c>
    </row>
    <row customHeight="1" ht="24">
      <c r="A46" s="1365" t="s">
        <v>279</v>
      </c>
      <c r="B46" s="1365" t="s">
        <v>280</v>
      </c>
      <c r="C46" s="1365" t="s">
        <v>281</v>
      </c>
      <c r="D46" s="1365" t="s">
        <v>541</v>
      </c>
      <c r="E46" s="2261"/>
      <c r="F46" s="2261"/>
      <c r="G46" s="2261"/>
      <c r="H46" s="2261"/>
      <c r="I46" s="2288"/>
      <c r="J46" s="2288"/>
      <c r="K46" s="2258" t="str">
        <f>J45&amp;".1"</f>
        <v>1.1.1.1.1.1</v>
      </c>
      <c r="L46" s="1366"/>
      <c r="P46" s="2259"/>
      <c r="Q46" s="2259"/>
      <c r="R46" s="359">
        <v>1</v>
      </c>
      <c r="S46" s="1495" t="str">
        <f>$K46</f>
        <v>1.1.1.1.1.1</v>
      </c>
      <c r="T46" s="1439" t="s">
        <v>544</v>
      </c>
      <c r="U46" s="302"/>
      <c r="V46" s="753"/>
      <c r="W46" s="753"/>
      <c r="X46" s="1259"/>
      <c r="Y46" s="2604"/>
      <c r="Z46" s="2109" t="s">
        <v>65</v>
      </c>
      <c r="AA46" s="2289"/>
      <c r="AB46" s="2109" t="s">
        <v>65</v>
      </c>
      <c r="AC46" s="753">
        <v>17.05</v>
      </c>
      <c r="AD46" s="753"/>
      <c r="AE46" s="1259"/>
      <c r="AF46" s="2604">
        <v>44927.56172453704</v>
      </c>
      <c r="AG46" s="2109" t="s">
        <v>65</v>
      </c>
      <c r="AH46" s="2289">
        <v>45291.564097222225</v>
      </c>
      <c r="AI46" s="2109" t="s">
        <v>65</v>
      </c>
      <c r="AJ46" s="753">
        <v>17.05</v>
      </c>
      <c r="AK46" s="4136"/>
      <c r="AL46" s="4137"/>
      <c r="AM46" s="2604">
        <v>45292.56519675926</v>
      </c>
      <c r="AN46" s="2109" t="s">
        <v>65</v>
      </c>
      <c r="AO46" s="2289">
        <v>45473</v>
      </c>
      <c r="AP46" s="2109" t="s">
        <v>65</v>
      </c>
      <c r="AQ46" s="753">
        <v>19.04</v>
      </c>
      <c r="AR46" s="4136"/>
      <c r="AS46" s="4137"/>
      <c r="AT46" s="2604">
        <v>45474</v>
      </c>
      <c r="AU46" s="2109" t="s">
        <v>65</v>
      </c>
      <c r="AV46" s="2289">
        <v>45657</v>
      </c>
      <c r="AW46" s="2109" t="s">
        <v>65</v>
      </c>
      <c r="AX46" s="753">
        <v>19.04</v>
      </c>
      <c r="AY46" s="4136"/>
      <c r="AZ46" s="4137"/>
      <c r="BA46" s="2604">
        <v>45658</v>
      </c>
      <c r="BB46" s="2109" t="s">
        <v>65</v>
      </c>
      <c r="BC46" s="2289">
        <v>45838</v>
      </c>
      <c r="BD46" s="2109" t="s">
        <v>65</v>
      </c>
      <c r="BE46" s="753">
        <v>26.2</v>
      </c>
      <c r="BF46" s="4136"/>
      <c r="BG46" s="4137"/>
      <c r="BH46" s="2604">
        <v>45839</v>
      </c>
      <c r="BI46" s="2109" t="s">
        <v>65</v>
      </c>
      <c r="BJ46" s="2289">
        <v>46022</v>
      </c>
      <c r="BK46" s="2109" t="s">
        <v>65</v>
      </c>
      <c r="BL46" s="753">
        <v>26.2</v>
      </c>
      <c r="BM46" s="4136"/>
      <c r="BN46" s="4137"/>
      <c r="BO46" s="2604">
        <v>46023</v>
      </c>
      <c r="BP46" s="2109" t="s">
        <v>65</v>
      </c>
      <c r="BQ46" s="2289">
        <v>46203</v>
      </c>
      <c r="BR46" s="2109" t="s">
        <v>65</v>
      </c>
      <c r="BS46" s="753">
        <v>39.88</v>
      </c>
      <c r="BT46" s="4136"/>
      <c r="BU46" s="4137"/>
      <c r="BV46" s="2604">
        <v>46204</v>
      </c>
      <c r="BW46" s="2109" t="s">
        <v>65</v>
      </c>
      <c r="BX46" s="2289">
        <v>46387</v>
      </c>
      <c r="BY46" s="2109" t="s">
        <v>65</v>
      </c>
      <c r="BZ46" s="753">
        <v>37.7</v>
      </c>
      <c r="CA46" s="4136"/>
      <c r="CB46" s="4137"/>
      <c r="CC46" s="2604">
        <v>46388</v>
      </c>
      <c r="CD46" s="2109" t="s">
        <v>65</v>
      </c>
      <c r="CE46" s="2289">
        <v>46568</v>
      </c>
      <c r="CF46" s="2109" t="s">
        <v>65</v>
      </c>
      <c r="CG46" s="753">
        <v>37.7</v>
      </c>
      <c r="CH46" s="4136"/>
      <c r="CI46" s="4137"/>
      <c r="CJ46" s="2604">
        <v>46569</v>
      </c>
      <c r="CK46" s="2109" t="s">
        <v>65</v>
      </c>
      <c r="CL46" s="2289">
        <v>46752</v>
      </c>
      <c r="CM46" s="2109" t="s">
        <v>65</v>
      </c>
      <c r="CN46" s="1440"/>
      <c r="CO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46" s="513">
        <f>STRCHECKDATE(V47:CN47)</f>
      </c>
      <c r="CQ46" s="502"/>
      <c r="CR46" s="502" t="str">
        <f>IF(T46="","",T46)</f>
        <v>население, исполнители коммунальных услуг (с НДС)</v>
      </c>
      <c r="CS46" s="502"/>
      <c r="CT46" s="502"/>
      <c r="CU46" s="1157">
        <v>23</v>
      </c>
    </row>
    <row customHeight="1" ht="0">
      <c r="A47" s="1365" t="s">
        <v>279</v>
      </c>
      <c r="B47" s="1365" t="s">
        <v>280</v>
      </c>
      <c r="C47" s="1365" t="s">
        <v>281</v>
      </c>
      <c r="D47" s="1365" t="s">
        <v>541</v>
      </c>
      <c r="E47" s="2261"/>
      <c r="F47" s="2261"/>
      <c r="G47" s="2261"/>
      <c r="H47" s="2261"/>
      <c r="I47" s="2288"/>
      <c r="J47" s="2288"/>
      <c r="K47" s="2258"/>
      <c r="L47" s="1366"/>
      <c r="P47" s="2259"/>
      <c r="Q47" s="2259"/>
      <c r="R47" s="359"/>
      <c r="S47" s="1492"/>
      <c r="T47" s="302"/>
      <c r="U47" s="302"/>
      <c r="V47" s="327"/>
      <c r="W47" s="327"/>
      <c r="X47" s="330" t="str">
        <f>Y46&amp;"-"&amp;AA46</f>
        <v>-</v>
      </c>
      <c r="Y47" s="2311"/>
      <c r="Z47" s="2109"/>
      <c r="AA47" s="2290"/>
      <c r="AB47" s="2109"/>
      <c r="AC47" s="327"/>
      <c r="AD47" s="327"/>
      <c r="AE47" s="330" t="str">
        <f>AF46&amp;"-"&amp;AH46</f>
        <v>44927.56172453704-45291.564097222225</v>
      </c>
      <c r="AF47" s="2268"/>
      <c r="AG47" s="2109"/>
      <c r="AH47" s="2290"/>
      <c r="AI47" s="2109"/>
      <c r="AJ47" s="4139"/>
      <c r="AK47" s="4139"/>
      <c r="AL47" s="330" t="str">
        <f>AM46&amp;"-"&amp;AO46</f>
        <v>45292.56519675926-45473</v>
      </c>
      <c r="AM47" s="2311"/>
      <c r="AN47" s="2109"/>
      <c r="AO47" s="2290"/>
      <c r="AP47" s="2109"/>
      <c r="AQ47" s="4139"/>
      <c r="AR47" s="4139"/>
      <c r="AS47" s="330" t="str">
        <f>AT46&amp;"-"&amp;AV46</f>
        <v>45474-45657</v>
      </c>
      <c r="AT47" s="2311"/>
      <c r="AU47" s="2109"/>
      <c r="AV47" s="2290"/>
      <c r="AW47" s="2109"/>
      <c r="AX47" s="327"/>
      <c r="AY47" s="4139"/>
      <c r="AZ47" s="330" t="str">
        <f>BA46&amp;"-"&amp;BC46</f>
        <v>45658-45838</v>
      </c>
      <c r="BA47" s="2311"/>
      <c r="BB47" s="2109"/>
      <c r="BC47" s="2290"/>
      <c r="BD47" s="2109"/>
      <c r="BE47" s="4139"/>
      <c r="BF47" s="4139"/>
      <c r="BG47" s="330" t="str">
        <f>BH46&amp;"-"&amp;BJ46</f>
        <v>45839-46022</v>
      </c>
      <c r="BH47" s="2311"/>
      <c r="BI47" s="2109"/>
      <c r="BJ47" s="2290"/>
      <c r="BK47" s="2109"/>
      <c r="BL47" s="4139"/>
      <c r="BM47" s="4139"/>
      <c r="BN47" s="330" t="str">
        <f>BO46&amp;"-"&amp;BQ46</f>
        <v>46023-46203</v>
      </c>
      <c r="BO47" s="2311"/>
      <c r="BP47" s="2109"/>
      <c r="BQ47" s="2290"/>
      <c r="BR47" s="2109"/>
      <c r="BS47" s="4139"/>
      <c r="BT47" s="4139"/>
      <c r="BU47" s="330" t="str">
        <f>BV46&amp;"-"&amp;BX46</f>
        <v>46204-46387</v>
      </c>
      <c r="BV47" s="2311"/>
      <c r="BW47" s="2109"/>
      <c r="BX47" s="2290"/>
      <c r="BY47" s="2109"/>
      <c r="BZ47" s="4139"/>
      <c r="CA47" s="4139"/>
      <c r="CB47" s="330" t="str">
        <f>CC46&amp;"-"&amp;CE46</f>
        <v>46388-46568</v>
      </c>
      <c r="CC47" s="2311"/>
      <c r="CD47" s="2109"/>
      <c r="CE47" s="2290"/>
      <c r="CF47" s="2109"/>
      <c r="CG47" s="4139"/>
      <c r="CH47" s="4139"/>
      <c r="CI47" s="330" t="str">
        <f>CJ46&amp;"-"&amp;CL46</f>
        <v>46569-46752</v>
      </c>
      <c r="CJ47" s="2311"/>
      <c r="CK47" s="2109"/>
      <c r="CL47" s="2290"/>
      <c r="CM47" s="2109"/>
      <c r="CN47" s="1441"/>
      <c r="CO47" s="2351"/>
      <c r="CQ47" s="502"/>
      <c r="CR47" s="502" t="str">
        <f>IF(T47="","",T47)</f>
        <v/>
      </c>
      <c r="CS47" s="502"/>
      <c r="CT47" s="502"/>
      <c r="CU47" s="1157">
        <v>0</v>
      </c>
    </row>
    <row customHeight="1" ht="21">
      <c r="A48" s="1365" t="s">
        <v>279</v>
      </c>
      <c r="B48" s="1365" t="s">
        <v>280</v>
      </c>
      <c r="C48" s="1365" t="s">
        <v>281</v>
      </c>
      <c r="D48" s="1365" t="s">
        <v>541</v>
      </c>
      <c r="E48" s="2261"/>
      <c r="F48" s="2261"/>
      <c r="G48" s="2261"/>
      <c r="H48" s="2261"/>
      <c r="I48" s="2288"/>
      <c r="J48" s="2258"/>
      <c r="K48" s="1365"/>
      <c r="L48" s="1366"/>
      <c r="P48" s="2259"/>
      <c r="Q48" s="2259"/>
      <c r="R48" s="358"/>
      <c r="S48" s="1280"/>
      <c r="T48" s="289" t="s">
        <v>507</v>
      </c>
      <c r="U48" s="369"/>
      <c r="V48" s="369"/>
      <c r="W48" s="369"/>
      <c r="X48" s="369"/>
      <c r="Y48" s="369"/>
      <c r="Z48" s="369"/>
      <c r="AA48" s="369"/>
      <c r="AB48" s="369"/>
      <c r="AC48" s="369"/>
      <c r="AD48" s="369"/>
      <c r="AE48" s="369"/>
      <c r="AF48" s="369"/>
      <c r="AG48" s="369"/>
      <c r="AH48" s="369"/>
      <c r="AI48" s="369"/>
      <c r="AJ48" s="4281"/>
      <c r="AK48" s="4282"/>
      <c r="AL48" s="4283"/>
      <c r="AM48" s="2845"/>
      <c r="AN48" s="4284"/>
      <c r="AO48" s="2847"/>
      <c r="AP48" s="4285"/>
      <c r="AQ48" s="4286"/>
      <c r="AR48" s="4287"/>
      <c r="AS48" s="4288"/>
      <c r="AT48" s="2852"/>
      <c r="AU48" s="4289"/>
      <c r="AV48" s="2854"/>
      <c r="AW48" s="4290"/>
      <c r="AX48" s="2856"/>
      <c r="AY48" s="4291"/>
      <c r="AZ48" s="4292"/>
      <c r="BA48" s="2859"/>
      <c r="BB48" s="4293"/>
      <c r="BC48" s="2861"/>
      <c r="BD48" s="4294"/>
      <c r="BE48" s="4295"/>
      <c r="BF48" s="4296"/>
      <c r="BG48" s="4297"/>
      <c r="BH48" s="2866"/>
      <c r="BI48" s="4298"/>
      <c r="BJ48" s="2868"/>
      <c r="BK48" s="4299"/>
      <c r="BL48" s="4300"/>
      <c r="BM48" s="4301"/>
      <c r="BN48" s="4302"/>
      <c r="BO48" s="2873"/>
      <c r="BP48" s="4303"/>
      <c r="BQ48" s="2875"/>
      <c r="BR48" s="4304"/>
      <c r="BS48" s="4305"/>
      <c r="BT48" s="4306"/>
      <c r="BU48" s="4307"/>
      <c r="BV48" s="2880"/>
      <c r="BW48" s="4308"/>
      <c r="BX48" s="2882"/>
      <c r="BY48" s="4309"/>
      <c r="BZ48" s="4310"/>
      <c r="CA48" s="4311"/>
      <c r="CB48" s="4312"/>
      <c r="CC48" s="2887"/>
      <c r="CD48" s="4313"/>
      <c r="CE48" s="2889"/>
      <c r="CF48" s="4314"/>
      <c r="CG48" s="4315"/>
      <c r="CH48" s="4316"/>
      <c r="CI48" s="4317"/>
      <c r="CJ48" s="2894"/>
      <c r="CK48" s="4318"/>
      <c r="CL48" s="2896"/>
      <c r="CM48" s="4319"/>
      <c r="CN48" s="369"/>
      <c r="CO48" s="1260" t="s">
        <v>508</v>
      </c>
      <c r="CQ48" s="502"/>
      <c r="CR48" s="502" t="str">
        <f>IF(T48="","",T48)</f>
        <v>Добавить значение признака дифференциации</v>
      </c>
      <c r="CS48" s="502"/>
      <c r="CT48" s="502"/>
      <c r="CU48" s="1157">
        <v>20</v>
      </c>
    </row>
    <row s="1852" customFormat="1" customHeight="1" ht="16.5">
      <c r="A49" s="1365"/>
      <c r="B49" s="1365"/>
      <c r="C49" s="1365"/>
      <c r="D49" s="1365"/>
      <c r="E49" s="2261"/>
      <c r="F49" s="2261"/>
      <c r="G49" s="2261"/>
      <c r="H49" s="2261"/>
      <c r="I49" s="2288"/>
      <c r="J49" s="2258" t="str">
        <f>I44&amp;".2"</f>
        <v>1.1.1.1.2</v>
      </c>
      <c r="K49" s="1365"/>
      <c r="L49" s="1371" t="s">
        <v>430</v>
      </c>
      <c r="M49" s="1778"/>
      <c r="N49" s="1778"/>
      <c r="O49" s="1778"/>
      <c r="P49" s="2376"/>
      <c r="Q49" s="685" t="s">
        <v>108</v>
      </c>
      <c r="R49" s="359"/>
      <c r="S49" s="2275" t="str">
        <f>$J49</f>
        <v>1.1.1.1.2</v>
      </c>
      <c r="T49" s="288" t="s">
        <v>431</v>
      </c>
      <c r="U49" s="302"/>
      <c r="V49" s="2247"/>
      <c r="W49" s="2248"/>
      <c r="X49" s="2248"/>
      <c r="Y49" s="2248"/>
      <c r="Z49" s="2248"/>
      <c r="AA49" s="2248"/>
      <c r="AB49" s="2249"/>
      <c r="AC49" s="2247" t="s">
        <v>545</v>
      </c>
      <c r="AD49" s="2248"/>
      <c r="AE49" s="2248"/>
      <c r="AF49" s="2248"/>
      <c r="AG49" s="2248"/>
      <c r="AH49" s="2248"/>
      <c r="AI49" s="2248"/>
      <c r="AJ49" s="4133"/>
      <c r="AK49" s="4134"/>
      <c r="AL49" s="4134"/>
      <c r="AM49" s="2248"/>
      <c r="AN49" s="4134"/>
      <c r="AO49" s="2248"/>
      <c r="AP49" s="4135"/>
      <c r="AQ49" s="4133"/>
      <c r="AR49" s="4134"/>
      <c r="AS49" s="4134"/>
      <c r="AT49" s="2248"/>
      <c r="AU49" s="4134"/>
      <c r="AV49" s="2248"/>
      <c r="AW49" s="4135"/>
      <c r="AX49" s="2247"/>
      <c r="AY49" s="4134"/>
      <c r="AZ49" s="4134"/>
      <c r="BA49" s="2248"/>
      <c r="BB49" s="4134"/>
      <c r="BC49" s="2248"/>
      <c r="BD49" s="4135"/>
      <c r="BE49" s="4133"/>
      <c r="BF49" s="4134"/>
      <c r="BG49" s="4134"/>
      <c r="BH49" s="2248"/>
      <c r="BI49" s="4134"/>
      <c r="BJ49" s="2248"/>
      <c r="BK49" s="4135"/>
      <c r="BL49" s="4133"/>
      <c r="BM49" s="4134"/>
      <c r="BN49" s="4134"/>
      <c r="BO49" s="2248"/>
      <c r="BP49" s="4134"/>
      <c r="BQ49" s="2248"/>
      <c r="BR49" s="4135"/>
      <c r="BS49" s="4133"/>
      <c r="BT49" s="4134"/>
      <c r="BU49" s="4134"/>
      <c r="BV49" s="2248"/>
      <c r="BW49" s="4134"/>
      <c r="BX49" s="2248"/>
      <c r="BY49" s="4135"/>
      <c r="BZ49" s="4133"/>
      <c r="CA49" s="4134"/>
      <c r="CB49" s="4134"/>
      <c r="CC49" s="2248"/>
      <c r="CD49" s="4134"/>
      <c r="CE49" s="2248"/>
      <c r="CF49" s="4135"/>
      <c r="CG49" s="4133"/>
      <c r="CH49" s="4134"/>
      <c r="CI49" s="4134"/>
      <c r="CJ49" s="2248"/>
      <c r="CK49" s="4134"/>
      <c r="CL49" s="2248"/>
      <c r="CM49" s="4135"/>
      <c r="CN49" s="2249"/>
      <c r="CO49" s="1309" t="s">
        <v>506</v>
      </c>
      <c r="CP49" s="1644"/>
      <c r="CQ49" s="1626"/>
      <c r="CR49" s="1626" t="str">
        <f>IF(T49="","",T49)</f>
        <v>Группа потребителей</v>
      </c>
      <c r="CS49" s="1626"/>
      <c r="CT49" s="1626"/>
      <c r="CU49" s="1637">
        <v>0</v>
      </c>
    </row>
    <row s="1852" customFormat="1" customHeight="1" ht="15">
      <c r="A50" s="1365"/>
      <c r="B50" s="1365"/>
      <c r="C50" s="1365"/>
      <c r="D50" s="1365"/>
      <c r="E50" s="2261"/>
      <c r="F50" s="2261"/>
      <c r="G50" s="2261"/>
      <c r="H50" s="2261"/>
      <c r="I50" s="2288"/>
      <c r="J50" s="2288" t="str">
        <f>I44&amp;".1"</f>
        <v>1.1.1.1.1</v>
      </c>
      <c r="K50" s="2258" t="str">
        <f>J49&amp;".1"</f>
        <v>1.1.1.1.2.1</v>
      </c>
      <c r="L50" s="1371"/>
      <c r="M50" s="1778"/>
      <c r="N50" s="1778"/>
      <c r="O50" s="1778"/>
      <c r="P50" s="2376"/>
      <c r="Q50" s="2376"/>
      <c r="R50" s="359">
        <v>1</v>
      </c>
      <c r="S50" s="2275" t="str">
        <f>$K50</f>
        <v>1.1.1.1.2.1</v>
      </c>
      <c r="T50" s="1439" t="s">
        <v>546</v>
      </c>
      <c r="U50" s="302"/>
      <c r="V50" s="753"/>
      <c r="W50" s="753"/>
      <c r="X50" s="1259"/>
      <c r="Y50" s="2604"/>
      <c r="Z50" s="2109" t="s">
        <v>65</v>
      </c>
      <c r="AA50" s="2604"/>
      <c r="AB50" s="2109" t="s">
        <v>65</v>
      </c>
      <c r="AC50" s="753">
        <v>19.69</v>
      </c>
      <c r="AD50" s="753"/>
      <c r="AE50" s="1259"/>
      <c r="AF50" s="2604">
        <v>44927.56182870371</v>
      </c>
      <c r="AG50" s="2109" t="s">
        <v>65</v>
      </c>
      <c r="AH50" s="2289">
        <v>45291.56422453704</v>
      </c>
      <c r="AI50" s="2109" t="s">
        <v>65</v>
      </c>
      <c r="AJ50" s="753">
        <v>19.69</v>
      </c>
      <c r="AK50" s="753"/>
      <c r="AL50" s="1259"/>
      <c r="AM50" s="2604">
        <v>45292.56528935185</v>
      </c>
      <c r="AN50" s="2109" t="s">
        <v>65</v>
      </c>
      <c r="AO50" s="2604">
        <v>45473</v>
      </c>
      <c r="AP50" s="2109" t="s">
        <v>65</v>
      </c>
      <c r="AQ50" s="753">
        <v>22.37</v>
      </c>
      <c r="AR50" s="753"/>
      <c r="AS50" s="1259"/>
      <c r="AT50" s="2604">
        <v>45474</v>
      </c>
      <c r="AU50" s="2109" t="s">
        <v>65</v>
      </c>
      <c r="AV50" s="2604">
        <v>45657</v>
      </c>
      <c r="AW50" s="2109" t="s">
        <v>65</v>
      </c>
      <c r="AX50" s="753">
        <v>22.37</v>
      </c>
      <c r="AY50" s="753"/>
      <c r="AZ50" s="1259"/>
      <c r="BA50" s="2604">
        <v>45658</v>
      </c>
      <c r="BB50" s="2109" t="s">
        <v>65</v>
      </c>
      <c r="BC50" s="2604">
        <v>45838</v>
      </c>
      <c r="BD50" s="2109" t="s">
        <v>65</v>
      </c>
      <c r="BE50" s="753">
        <v>21.83</v>
      </c>
      <c r="BF50" s="753"/>
      <c r="BG50" s="1259"/>
      <c r="BH50" s="2604">
        <v>45839</v>
      </c>
      <c r="BI50" s="2109" t="s">
        <v>65</v>
      </c>
      <c r="BJ50" s="2604">
        <v>46022</v>
      </c>
      <c r="BK50" s="2109" t="s">
        <v>65</v>
      </c>
      <c r="BL50" s="753">
        <v>21.83</v>
      </c>
      <c r="BM50" s="753"/>
      <c r="BN50" s="1259"/>
      <c r="BO50" s="2604">
        <v>46023</v>
      </c>
      <c r="BP50" s="2109" t="s">
        <v>65</v>
      </c>
      <c r="BQ50" s="2604">
        <v>46203</v>
      </c>
      <c r="BR50" s="2109" t="s">
        <v>65</v>
      </c>
      <c r="BS50" s="753">
        <v>33.23</v>
      </c>
      <c r="BT50" s="753"/>
      <c r="BU50" s="1259"/>
      <c r="BV50" s="2604">
        <v>46204</v>
      </c>
      <c r="BW50" s="2109" t="s">
        <v>65</v>
      </c>
      <c r="BX50" s="2604">
        <v>46387</v>
      </c>
      <c r="BY50" s="2109" t="s">
        <v>65</v>
      </c>
      <c r="BZ50" s="753">
        <v>31.42</v>
      </c>
      <c r="CA50" s="753"/>
      <c r="CB50" s="1259"/>
      <c r="CC50" s="2604">
        <v>46388</v>
      </c>
      <c r="CD50" s="2109" t="s">
        <v>65</v>
      </c>
      <c r="CE50" s="2604">
        <v>46568</v>
      </c>
      <c r="CF50" s="2109" t="s">
        <v>65</v>
      </c>
      <c r="CG50" s="753">
        <v>31.42</v>
      </c>
      <c r="CH50" s="753"/>
      <c r="CI50" s="1259"/>
      <c r="CJ50" s="2604">
        <v>46569</v>
      </c>
      <c r="CK50" s="2109" t="s">
        <v>65</v>
      </c>
      <c r="CL50" s="2604">
        <v>46752</v>
      </c>
      <c r="CM50" s="2109" t="s">
        <v>65</v>
      </c>
      <c r="CN50" s="1440"/>
      <c r="CO5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50" s="1644">
        <f>STRCHECKDATE(V51:CN51)</f>
      </c>
      <c r="CQ50" s="1626"/>
      <c r="CR50" s="1626" t="str">
        <f>IF(T50="","",T50)</f>
        <v>иные потребители (без НДС)</v>
      </c>
      <c r="CS50" s="1626"/>
      <c r="CT50" s="1626"/>
      <c r="CU50" s="1637">
        <v>0</v>
      </c>
    </row>
    <row s="1852" customFormat="1" customHeight="1" ht="9.75">
      <c r="A51" s="1365"/>
      <c r="B51" s="1365"/>
      <c r="C51" s="1365"/>
      <c r="D51" s="1365"/>
      <c r="E51" s="2261"/>
      <c r="F51" s="2261"/>
      <c r="G51" s="2261"/>
      <c r="H51" s="2261"/>
      <c r="I51" s="2288"/>
      <c r="J51" s="2288" t="str">
        <f>I44&amp;".1"</f>
        <v>1.1.1.1.1</v>
      </c>
      <c r="K51" s="2258"/>
      <c r="L51" s="1371"/>
      <c r="M51" s="1778"/>
      <c r="N51" s="1778"/>
      <c r="O51" s="1778"/>
      <c r="P51" s="2376"/>
      <c r="Q51" s="2376"/>
      <c r="R51" s="359"/>
      <c r="S51" s="2515"/>
      <c r="T51" s="302"/>
      <c r="U51" s="302"/>
      <c r="V51" s="327"/>
      <c r="W51" s="327"/>
      <c r="X51" s="330" t="str">
        <f>Y50&amp;"-"&amp;AA50</f>
        <v>-</v>
      </c>
      <c r="Y51" s="2311"/>
      <c r="Z51" s="2109"/>
      <c r="AA51" s="2311"/>
      <c r="AB51" s="2109"/>
      <c r="AC51" s="327"/>
      <c r="AD51" s="327"/>
      <c r="AE51" s="330" t="str">
        <f>AF50&amp;"-"&amp;AH50</f>
        <v>44927.56182870371-45291.56422453704</v>
      </c>
      <c r="AF51" s="2311"/>
      <c r="AG51" s="2109"/>
      <c r="AH51" s="2290"/>
      <c r="AI51" s="2109"/>
      <c r="AJ51" s="327"/>
      <c r="AK51" s="327"/>
      <c r="AL51" s="330" t="str">
        <f>AM50&amp;"-"&amp;AO50</f>
        <v>45292.56528935185-45473</v>
      </c>
      <c r="AM51" s="2311"/>
      <c r="AN51" s="2109"/>
      <c r="AO51" s="2311"/>
      <c r="AP51" s="2109"/>
      <c r="AQ51" s="327"/>
      <c r="AR51" s="327"/>
      <c r="AS51" s="330" t="str">
        <f>AT50&amp;"-"&amp;AV50</f>
        <v>45474-45657</v>
      </c>
      <c r="AT51" s="2311"/>
      <c r="AU51" s="2109"/>
      <c r="AV51" s="2311"/>
      <c r="AW51" s="2109"/>
      <c r="AX51" s="327"/>
      <c r="AY51" s="327"/>
      <c r="AZ51" s="330" t="str">
        <f>BA50&amp;"-"&amp;BC50</f>
        <v>45658-45838</v>
      </c>
      <c r="BA51" s="2311"/>
      <c r="BB51" s="2109"/>
      <c r="BC51" s="2311"/>
      <c r="BD51" s="2109"/>
      <c r="BE51" s="327"/>
      <c r="BF51" s="327"/>
      <c r="BG51" s="330" t="str">
        <f>BH50&amp;"-"&amp;BJ50</f>
        <v>45839-46022</v>
      </c>
      <c r="BH51" s="2311"/>
      <c r="BI51" s="2109"/>
      <c r="BJ51" s="2311"/>
      <c r="BK51" s="2109"/>
      <c r="BL51" s="327"/>
      <c r="BM51" s="327"/>
      <c r="BN51" s="330" t="str">
        <f>BO50&amp;"-"&amp;BQ50</f>
        <v>46023-46203</v>
      </c>
      <c r="BO51" s="2311"/>
      <c r="BP51" s="2109"/>
      <c r="BQ51" s="2311"/>
      <c r="BR51" s="2109"/>
      <c r="BS51" s="327"/>
      <c r="BT51" s="327"/>
      <c r="BU51" s="330" t="str">
        <f>BV50&amp;"-"&amp;BX50</f>
        <v>46204-46387</v>
      </c>
      <c r="BV51" s="2311"/>
      <c r="BW51" s="2109"/>
      <c r="BX51" s="2311"/>
      <c r="BY51" s="2109"/>
      <c r="BZ51" s="327"/>
      <c r="CA51" s="327"/>
      <c r="CB51" s="330" t="str">
        <f>CC50&amp;"-"&amp;CE50</f>
        <v>46388-46568</v>
      </c>
      <c r="CC51" s="2311"/>
      <c r="CD51" s="2109"/>
      <c r="CE51" s="2311"/>
      <c r="CF51" s="2109"/>
      <c r="CG51" s="327"/>
      <c r="CH51" s="327"/>
      <c r="CI51" s="330" t="str">
        <f>CJ50&amp;"-"&amp;CL50</f>
        <v>46569-46752</v>
      </c>
      <c r="CJ51" s="2311"/>
      <c r="CK51" s="2109"/>
      <c r="CL51" s="2311"/>
      <c r="CM51" s="2109"/>
      <c r="CN51" s="1441"/>
      <c r="CO51" s="2351"/>
      <c r="CP51" s="1644"/>
      <c r="CQ51" s="1626"/>
      <c r="CR51" s="1626" t="str">
        <f>IF(T51="","",T51)</f>
        <v/>
      </c>
      <c r="CS51" s="1626"/>
      <c r="CT51" s="1626"/>
      <c r="CU51" s="1637">
        <v>0</v>
      </c>
    </row>
    <row s="1852" customFormat="1" customHeight="1" ht="14.25">
      <c r="A52" s="1365"/>
      <c r="B52" s="1365"/>
      <c r="C52" s="1365"/>
      <c r="D52" s="1365"/>
      <c r="E52" s="2261"/>
      <c r="F52" s="2261"/>
      <c r="G52" s="2261"/>
      <c r="H52" s="2261"/>
      <c r="I52" s="2288"/>
      <c r="J52" s="2258" t="str">
        <f>I44&amp;".1"</f>
        <v>1.1.1.1.1</v>
      </c>
      <c r="K52" s="1365"/>
      <c r="L52" s="1371"/>
      <c r="M52" s="1778"/>
      <c r="N52" s="1778"/>
      <c r="O52" s="1778"/>
      <c r="P52" s="2376"/>
      <c r="Q52" s="2376"/>
      <c r="R52" s="358"/>
      <c r="S52" s="2898"/>
      <c r="T52" s="2899" t="s">
        <v>507</v>
      </c>
      <c r="U52" s="2900"/>
      <c r="V52" s="2901"/>
      <c r="W52" s="2902"/>
      <c r="X52" s="2903"/>
      <c r="Y52" s="2904"/>
      <c r="Z52" s="2905"/>
      <c r="AA52" s="2906"/>
      <c r="AB52" s="2907"/>
      <c r="AC52" s="2908"/>
      <c r="AD52" s="2909"/>
      <c r="AE52" s="2910"/>
      <c r="AF52" s="2911"/>
      <c r="AG52" s="2912"/>
      <c r="AH52" s="2913"/>
      <c r="AI52" s="2914"/>
      <c r="AJ52" s="4320"/>
      <c r="AK52" s="4321"/>
      <c r="AL52" s="4322"/>
      <c r="AM52" s="2918"/>
      <c r="AN52" s="4323"/>
      <c r="AO52" s="2920"/>
      <c r="AP52" s="4324"/>
      <c r="AQ52" s="4325"/>
      <c r="AR52" s="4326"/>
      <c r="AS52" s="4327"/>
      <c r="AT52" s="2925"/>
      <c r="AU52" s="4328"/>
      <c r="AV52" s="2927"/>
      <c r="AW52" s="4329"/>
      <c r="AX52" s="2929"/>
      <c r="AY52" s="4330"/>
      <c r="AZ52" s="4331"/>
      <c r="BA52" s="2932"/>
      <c r="BB52" s="4332"/>
      <c r="BC52" s="2934"/>
      <c r="BD52" s="4333"/>
      <c r="BE52" s="4334"/>
      <c r="BF52" s="4335"/>
      <c r="BG52" s="4336"/>
      <c r="BH52" s="2939"/>
      <c r="BI52" s="4337"/>
      <c r="BJ52" s="2941"/>
      <c r="BK52" s="4338"/>
      <c r="BL52" s="4339"/>
      <c r="BM52" s="4340"/>
      <c r="BN52" s="4341"/>
      <c r="BO52" s="2946"/>
      <c r="BP52" s="4342"/>
      <c r="BQ52" s="2948"/>
      <c r="BR52" s="4343"/>
      <c r="BS52" s="4344"/>
      <c r="BT52" s="4345"/>
      <c r="BU52" s="4346"/>
      <c r="BV52" s="2953"/>
      <c r="BW52" s="4347"/>
      <c r="BX52" s="2955"/>
      <c r="BY52" s="4348"/>
      <c r="BZ52" s="4349"/>
      <c r="CA52" s="4350"/>
      <c r="CB52" s="4351"/>
      <c r="CC52" s="2960"/>
      <c r="CD52" s="4352"/>
      <c r="CE52" s="2962"/>
      <c r="CF52" s="4353"/>
      <c r="CG52" s="4354"/>
      <c r="CH52" s="4355"/>
      <c r="CI52" s="4356"/>
      <c r="CJ52" s="2967"/>
      <c r="CK52" s="4357"/>
      <c r="CL52" s="2969"/>
      <c r="CM52" s="4358"/>
      <c r="CN52" s="2971"/>
      <c r="CO52" s="1260" t="s">
        <v>508</v>
      </c>
      <c r="CP52" s="1644"/>
      <c r="CQ52" s="1626"/>
      <c r="CR52" s="1626" t="str">
        <f>IF(T52="","",T52)</f>
        <v>Добавить значение признака дифференциации</v>
      </c>
      <c r="CS52" s="1626"/>
      <c r="CT52" s="1626"/>
      <c r="CU52" s="1637">
        <v>0</v>
      </c>
    </row>
    <row s="1852" customFormat="1" customHeight="1" ht="15">
      <c r="A53" s="1365"/>
      <c r="B53" s="1365"/>
      <c r="C53" s="1365"/>
      <c r="D53" s="1365"/>
      <c r="E53" s="2261"/>
      <c r="F53" s="2261"/>
      <c r="G53" s="2261"/>
      <c r="H53" s="2261"/>
      <c r="I53" s="2288"/>
      <c r="J53" s="2258" t="str">
        <f>I44&amp;".3"</f>
        <v>1.1.1.1.3</v>
      </c>
      <c r="K53" s="1365"/>
      <c r="L53" s="1371" t="s">
        <v>430</v>
      </c>
      <c r="M53" s="1778"/>
      <c r="N53" s="1778"/>
      <c r="O53" s="1778"/>
      <c r="P53" s="2376"/>
      <c r="Q53" s="685" t="s">
        <v>108</v>
      </c>
      <c r="R53" s="359"/>
      <c r="S53" s="2275" t="str">
        <f>$J53</f>
        <v>1.1.1.1.3</v>
      </c>
      <c r="T53" s="288" t="s">
        <v>431</v>
      </c>
      <c r="U53" s="302"/>
      <c r="V53" s="2247"/>
      <c r="W53" s="2248"/>
      <c r="X53" s="2248"/>
      <c r="Y53" s="2248"/>
      <c r="Z53" s="2248"/>
      <c r="AA53" s="2248"/>
      <c r="AB53" s="2249"/>
      <c r="AC53" s="2247" t="s">
        <v>547</v>
      </c>
      <c r="AD53" s="2248"/>
      <c r="AE53" s="2248"/>
      <c r="AF53" s="2248"/>
      <c r="AG53" s="2248"/>
      <c r="AH53" s="2248"/>
      <c r="AI53" s="2248"/>
      <c r="AJ53" s="4133"/>
      <c r="AK53" s="4134"/>
      <c r="AL53" s="4134"/>
      <c r="AM53" s="2248"/>
      <c r="AN53" s="4134"/>
      <c r="AO53" s="2248"/>
      <c r="AP53" s="4135"/>
      <c r="AQ53" s="4133"/>
      <c r="AR53" s="4134"/>
      <c r="AS53" s="4134"/>
      <c r="AT53" s="2248"/>
      <c r="AU53" s="4134"/>
      <c r="AV53" s="2248"/>
      <c r="AW53" s="4135"/>
      <c r="AX53" s="2247"/>
      <c r="AY53" s="4134"/>
      <c r="AZ53" s="4134"/>
      <c r="BA53" s="2248"/>
      <c r="BB53" s="4134"/>
      <c r="BC53" s="2248"/>
      <c r="BD53" s="4135"/>
      <c r="BE53" s="4133"/>
      <c r="BF53" s="4134"/>
      <c r="BG53" s="4134"/>
      <c r="BH53" s="2248"/>
      <c r="BI53" s="4134"/>
      <c r="BJ53" s="2248"/>
      <c r="BK53" s="4135"/>
      <c r="BL53" s="4133"/>
      <c r="BM53" s="4134"/>
      <c r="BN53" s="4134"/>
      <c r="BO53" s="2248"/>
      <c r="BP53" s="4134"/>
      <c r="BQ53" s="2248"/>
      <c r="BR53" s="4135"/>
      <c r="BS53" s="4133"/>
      <c r="BT53" s="4134"/>
      <c r="BU53" s="4134"/>
      <c r="BV53" s="2248"/>
      <c r="BW53" s="4134"/>
      <c r="BX53" s="2248"/>
      <c r="BY53" s="4135"/>
      <c r="BZ53" s="4133"/>
      <c r="CA53" s="4134"/>
      <c r="CB53" s="4134"/>
      <c r="CC53" s="2248"/>
      <c r="CD53" s="4134"/>
      <c r="CE53" s="2248"/>
      <c r="CF53" s="4135"/>
      <c r="CG53" s="4133"/>
      <c r="CH53" s="4134"/>
      <c r="CI53" s="4134"/>
      <c r="CJ53" s="2248"/>
      <c r="CK53" s="4134"/>
      <c r="CL53" s="2248"/>
      <c r="CM53" s="4135"/>
      <c r="CN53" s="2249"/>
      <c r="CO53" s="1309" t="s">
        <v>506</v>
      </c>
      <c r="CP53" s="1644"/>
      <c r="CQ53" s="1626"/>
      <c r="CR53" s="1626" t="str">
        <f>IF(T53="","",T53)</f>
        <v>Группа потребителей</v>
      </c>
      <c r="CS53" s="1626"/>
      <c r="CT53" s="1626"/>
      <c r="CU53" s="1637">
        <v>0</v>
      </c>
    </row>
    <row s="1852" customFormat="1" customHeight="1" ht="21">
      <c r="A54" s="1365"/>
      <c r="B54" s="1365"/>
      <c r="C54" s="1365"/>
      <c r="D54" s="1365"/>
      <c r="E54" s="2261"/>
      <c r="F54" s="2261"/>
      <c r="G54" s="2261"/>
      <c r="H54" s="2261"/>
      <c r="I54" s="2288"/>
      <c r="J54" s="2288" t="str">
        <f>I44&amp;".2"</f>
        <v>1.1.1.1.2</v>
      </c>
      <c r="K54" s="2258" t="str">
        <f>J53&amp;".1"</f>
        <v>1.1.1.1.3.1</v>
      </c>
      <c r="L54" s="1371"/>
      <c r="M54" s="1778"/>
      <c r="N54" s="1778"/>
      <c r="O54" s="1778"/>
      <c r="P54" s="2376"/>
      <c r="Q54" s="2376"/>
      <c r="R54" s="359">
        <v>1</v>
      </c>
      <c r="S54" s="2275" t="str">
        <f>$K54</f>
        <v>1.1.1.1.3.1</v>
      </c>
      <c r="T54" s="1439" t="s">
        <v>548</v>
      </c>
      <c r="U54" s="302"/>
      <c r="V54" s="753"/>
      <c r="W54" s="753"/>
      <c r="X54" s="1259"/>
      <c r="Y54" s="2604"/>
      <c r="Z54" s="2109" t="s">
        <v>65</v>
      </c>
      <c r="AA54" s="2604"/>
      <c r="AB54" s="2109" t="s">
        <v>65</v>
      </c>
      <c r="AC54" s="753">
        <v>23.63</v>
      </c>
      <c r="AD54" s="753"/>
      <c r="AE54" s="1259"/>
      <c r="AF54" s="2604">
        <v>44927.56203703704</v>
      </c>
      <c r="AG54" s="2109" t="s">
        <v>65</v>
      </c>
      <c r="AH54" s="2289">
        <v>45291.564351851855</v>
      </c>
      <c r="AI54" s="2109" t="s">
        <v>65</v>
      </c>
      <c r="AJ54" s="753">
        <v>23.63</v>
      </c>
      <c r="AK54" s="753"/>
      <c r="AL54" s="1259"/>
      <c r="AM54" s="2604">
        <v>45292.56543981482</v>
      </c>
      <c r="AN54" s="2109" t="s">
        <v>65</v>
      </c>
      <c r="AO54" s="2604">
        <v>45473</v>
      </c>
      <c r="AP54" s="2109" t="s">
        <v>65</v>
      </c>
      <c r="AQ54" s="753">
        <v>26.84</v>
      </c>
      <c r="AR54" s="753"/>
      <c r="AS54" s="1259"/>
      <c r="AT54" s="2604">
        <v>45474</v>
      </c>
      <c r="AU54" s="2109" t="s">
        <v>65</v>
      </c>
      <c r="AV54" s="2604">
        <v>45657</v>
      </c>
      <c r="AW54" s="2109" t="s">
        <v>65</v>
      </c>
      <c r="AX54" s="753">
        <v>26.84</v>
      </c>
      <c r="AY54" s="753"/>
      <c r="AZ54" s="1259"/>
      <c r="BA54" s="2604">
        <v>45658</v>
      </c>
      <c r="BB54" s="2109" t="s">
        <v>65</v>
      </c>
      <c r="BC54" s="2604">
        <v>45838</v>
      </c>
      <c r="BD54" s="2109" t="s">
        <v>65</v>
      </c>
      <c r="BE54" s="753">
        <v>26.2</v>
      </c>
      <c r="BF54" s="753"/>
      <c r="BG54" s="1259"/>
      <c r="BH54" s="2604">
        <v>45839</v>
      </c>
      <c r="BI54" s="2109" t="s">
        <v>65</v>
      </c>
      <c r="BJ54" s="2604">
        <v>46022</v>
      </c>
      <c r="BK54" s="2109" t="s">
        <v>65</v>
      </c>
      <c r="BL54" s="753">
        <v>26.2</v>
      </c>
      <c r="BM54" s="753"/>
      <c r="BN54" s="1259"/>
      <c r="BO54" s="2604">
        <v>46023</v>
      </c>
      <c r="BP54" s="2109" t="s">
        <v>65</v>
      </c>
      <c r="BQ54" s="2604">
        <v>46203</v>
      </c>
      <c r="BR54" s="2109" t="s">
        <v>65</v>
      </c>
      <c r="BS54" s="753">
        <v>39.88</v>
      </c>
      <c r="BT54" s="753"/>
      <c r="BU54" s="1259"/>
      <c r="BV54" s="2604">
        <v>46204</v>
      </c>
      <c r="BW54" s="2109" t="s">
        <v>65</v>
      </c>
      <c r="BX54" s="2604">
        <v>46387</v>
      </c>
      <c r="BY54" s="2109" t="s">
        <v>65</v>
      </c>
      <c r="BZ54" s="753">
        <v>37.7</v>
      </c>
      <c r="CA54" s="753"/>
      <c r="CB54" s="1259"/>
      <c r="CC54" s="2604">
        <v>46388</v>
      </c>
      <c r="CD54" s="2109" t="s">
        <v>65</v>
      </c>
      <c r="CE54" s="2604">
        <v>46568</v>
      </c>
      <c r="CF54" s="2109" t="s">
        <v>65</v>
      </c>
      <c r="CG54" s="753">
        <v>37.7</v>
      </c>
      <c r="CH54" s="753"/>
      <c r="CI54" s="1259"/>
      <c r="CJ54" s="2604">
        <v>46569</v>
      </c>
      <c r="CK54" s="2109" t="s">
        <v>65</v>
      </c>
      <c r="CL54" s="2604">
        <v>46752</v>
      </c>
      <c r="CM54" s="2109" t="s">
        <v>65</v>
      </c>
      <c r="CN54" s="1440"/>
      <c r="CO5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54" s="1644">
        <f>STRCHECKDATE(V55:CN55)</f>
      </c>
      <c r="CQ54" s="1626"/>
      <c r="CR54" s="1626" t="str">
        <f>IF(T54="","",T54)</f>
        <v>Экономически обоснованные тарифы (с НДС)</v>
      </c>
      <c r="CS54" s="1626"/>
      <c r="CT54" s="1626"/>
      <c r="CU54" s="1637">
        <v>0</v>
      </c>
    </row>
    <row s="1852" customFormat="1" customHeight="1" ht="7.5">
      <c r="A55" s="1365"/>
      <c r="B55" s="1365"/>
      <c r="C55" s="1365"/>
      <c r="D55" s="1365"/>
      <c r="E55" s="2261"/>
      <c r="F55" s="2261"/>
      <c r="G55" s="2261"/>
      <c r="H55" s="2261"/>
      <c r="I55" s="2288"/>
      <c r="J55" s="2288" t="str">
        <f>I44&amp;".2"</f>
        <v>1.1.1.1.2</v>
      </c>
      <c r="K55" s="2258"/>
      <c r="L55" s="1371"/>
      <c r="M55" s="1778"/>
      <c r="N55" s="1778"/>
      <c r="O55" s="1778"/>
      <c r="P55" s="2376"/>
      <c r="Q55" s="2376"/>
      <c r="R55" s="359"/>
      <c r="S55" s="2515"/>
      <c r="T55" s="302"/>
      <c r="U55" s="302"/>
      <c r="V55" s="327"/>
      <c r="W55" s="327"/>
      <c r="X55" s="330" t="str">
        <f>Y54&amp;"-"&amp;AA54</f>
        <v>-</v>
      </c>
      <c r="Y55" s="2311"/>
      <c r="Z55" s="2109"/>
      <c r="AA55" s="2311"/>
      <c r="AB55" s="2109"/>
      <c r="AC55" s="327"/>
      <c r="AD55" s="327"/>
      <c r="AE55" s="330" t="str">
        <f>AF54&amp;"-"&amp;AH54</f>
        <v>44927.56203703704-45291.564351851855</v>
      </c>
      <c r="AF55" s="2311"/>
      <c r="AG55" s="2109"/>
      <c r="AH55" s="2290"/>
      <c r="AI55" s="2109"/>
      <c r="AJ55" s="327"/>
      <c r="AK55" s="327"/>
      <c r="AL55" s="330" t="str">
        <f>AM54&amp;"-"&amp;AO54</f>
        <v>45292.56543981482-45473</v>
      </c>
      <c r="AM55" s="2311"/>
      <c r="AN55" s="2109"/>
      <c r="AO55" s="2311"/>
      <c r="AP55" s="2109"/>
      <c r="AQ55" s="327"/>
      <c r="AR55" s="327"/>
      <c r="AS55" s="330" t="str">
        <f>AT54&amp;"-"&amp;AV54</f>
        <v>45474-45657</v>
      </c>
      <c r="AT55" s="2311"/>
      <c r="AU55" s="2109"/>
      <c r="AV55" s="2311"/>
      <c r="AW55" s="2109"/>
      <c r="AX55" s="327"/>
      <c r="AY55" s="327"/>
      <c r="AZ55" s="330" t="str">
        <f>BA54&amp;"-"&amp;BC54</f>
        <v>45658-45838</v>
      </c>
      <c r="BA55" s="2311"/>
      <c r="BB55" s="2109"/>
      <c r="BC55" s="2311"/>
      <c r="BD55" s="2109"/>
      <c r="BE55" s="327"/>
      <c r="BF55" s="327"/>
      <c r="BG55" s="330" t="str">
        <f>BH54&amp;"-"&amp;BJ54</f>
        <v>45839-46022</v>
      </c>
      <c r="BH55" s="2311"/>
      <c r="BI55" s="2109"/>
      <c r="BJ55" s="2311"/>
      <c r="BK55" s="2109"/>
      <c r="BL55" s="327"/>
      <c r="BM55" s="327"/>
      <c r="BN55" s="330" t="str">
        <f>BO54&amp;"-"&amp;BQ54</f>
        <v>46023-46203</v>
      </c>
      <c r="BO55" s="2311"/>
      <c r="BP55" s="2109"/>
      <c r="BQ55" s="2311"/>
      <c r="BR55" s="2109"/>
      <c r="BS55" s="327"/>
      <c r="BT55" s="327"/>
      <c r="BU55" s="330" t="str">
        <f>BV54&amp;"-"&amp;BX54</f>
        <v>46204-46387</v>
      </c>
      <c r="BV55" s="2311"/>
      <c r="BW55" s="2109"/>
      <c r="BX55" s="2311"/>
      <c r="BY55" s="2109"/>
      <c r="BZ55" s="327"/>
      <c r="CA55" s="327"/>
      <c r="CB55" s="330" t="str">
        <f>CC54&amp;"-"&amp;CE54</f>
        <v>46388-46568</v>
      </c>
      <c r="CC55" s="2311"/>
      <c r="CD55" s="2109"/>
      <c r="CE55" s="2311"/>
      <c r="CF55" s="2109"/>
      <c r="CG55" s="327"/>
      <c r="CH55" s="327"/>
      <c r="CI55" s="330" t="str">
        <f>CJ54&amp;"-"&amp;CL54</f>
        <v>46569-46752</v>
      </c>
      <c r="CJ55" s="2311"/>
      <c r="CK55" s="2109"/>
      <c r="CL55" s="2311"/>
      <c r="CM55" s="2109"/>
      <c r="CN55" s="1441"/>
      <c r="CO55" s="2351"/>
      <c r="CP55" s="1644"/>
      <c r="CQ55" s="1626"/>
      <c r="CR55" s="1626" t="str">
        <f>IF(T55="","",T55)</f>
        <v/>
      </c>
      <c r="CS55" s="1626"/>
      <c r="CT55" s="1626"/>
      <c r="CU55" s="1637">
        <v>0</v>
      </c>
    </row>
    <row s="1852" customFormat="1" customHeight="1" ht="15.75">
      <c r="A56" s="1365"/>
      <c r="B56" s="1365"/>
      <c r="C56" s="1365"/>
      <c r="D56" s="1365"/>
      <c r="E56" s="2261"/>
      <c r="F56" s="2261"/>
      <c r="G56" s="2261"/>
      <c r="H56" s="2261"/>
      <c r="I56" s="2288"/>
      <c r="J56" s="2258" t="str">
        <f>I44&amp;".2"</f>
        <v>1.1.1.1.2</v>
      </c>
      <c r="K56" s="1365"/>
      <c r="L56" s="1371"/>
      <c r="M56" s="1778"/>
      <c r="N56" s="1778"/>
      <c r="O56" s="1778"/>
      <c r="P56" s="2376"/>
      <c r="Q56" s="2376"/>
      <c r="R56" s="358"/>
      <c r="S56" s="2972"/>
      <c r="T56" s="2973" t="s">
        <v>507</v>
      </c>
      <c r="U56" s="2974"/>
      <c r="V56" s="2975"/>
      <c r="W56" s="2976"/>
      <c r="X56" s="2977"/>
      <c r="Y56" s="2978"/>
      <c r="Z56" s="2979"/>
      <c r="AA56" s="2980"/>
      <c r="AB56" s="2981"/>
      <c r="AC56" s="2982"/>
      <c r="AD56" s="2983"/>
      <c r="AE56" s="2984"/>
      <c r="AF56" s="2985"/>
      <c r="AG56" s="2986"/>
      <c r="AH56" s="2987"/>
      <c r="AI56" s="2988"/>
      <c r="AJ56" s="4359"/>
      <c r="AK56" s="4360"/>
      <c r="AL56" s="4361"/>
      <c r="AM56" s="2992"/>
      <c r="AN56" s="4362"/>
      <c r="AO56" s="2994"/>
      <c r="AP56" s="4363"/>
      <c r="AQ56" s="4364"/>
      <c r="AR56" s="4365"/>
      <c r="AS56" s="4366"/>
      <c r="AT56" s="2999"/>
      <c r="AU56" s="4367"/>
      <c r="AV56" s="3001"/>
      <c r="AW56" s="4368"/>
      <c r="AX56" s="3003"/>
      <c r="AY56" s="4369"/>
      <c r="AZ56" s="4370"/>
      <c r="BA56" s="3006"/>
      <c r="BB56" s="4371"/>
      <c r="BC56" s="3008"/>
      <c r="BD56" s="4372"/>
      <c r="BE56" s="4373"/>
      <c r="BF56" s="4374"/>
      <c r="BG56" s="4375"/>
      <c r="BH56" s="3013"/>
      <c r="BI56" s="4376"/>
      <c r="BJ56" s="3015"/>
      <c r="BK56" s="4377"/>
      <c r="BL56" s="4378"/>
      <c r="BM56" s="4379"/>
      <c r="BN56" s="4380"/>
      <c r="BO56" s="3020"/>
      <c r="BP56" s="4381"/>
      <c r="BQ56" s="3022"/>
      <c r="BR56" s="4382"/>
      <c r="BS56" s="4383"/>
      <c r="BT56" s="4384"/>
      <c r="BU56" s="4385"/>
      <c r="BV56" s="3027"/>
      <c r="BW56" s="4386"/>
      <c r="BX56" s="3029"/>
      <c r="BY56" s="4387"/>
      <c r="BZ56" s="4388"/>
      <c r="CA56" s="4389"/>
      <c r="CB56" s="4390"/>
      <c r="CC56" s="3034"/>
      <c r="CD56" s="4391"/>
      <c r="CE56" s="3036"/>
      <c r="CF56" s="4392"/>
      <c r="CG56" s="4393"/>
      <c r="CH56" s="4394"/>
      <c r="CI56" s="4395"/>
      <c r="CJ56" s="3041"/>
      <c r="CK56" s="4396"/>
      <c r="CL56" s="3043"/>
      <c r="CM56" s="4397"/>
      <c r="CN56" s="3045"/>
      <c r="CO56" s="1260" t="s">
        <v>508</v>
      </c>
      <c r="CP56" s="1644"/>
      <c r="CQ56" s="1626"/>
      <c r="CR56" s="1626" t="str">
        <f>IF(T56="","",T56)</f>
        <v>Добавить значение признака дифференциации</v>
      </c>
      <c r="CS56" s="1626"/>
      <c r="CT56" s="1626"/>
      <c r="CU56" s="1637">
        <v>0</v>
      </c>
    </row>
    <row s="1852" customFormat="1" customHeight="1" ht="23.25">
      <c r="A57" s="1365"/>
      <c r="B57" s="1365"/>
      <c r="C57" s="1365"/>
      <c r="D57" s="1365"/>
      <c r="E57" s="2261"/>
      <c r="F57" s="2261"/>
      <c r="G57" s="2261"/>
      <c r="H57" s="2261"/>
      <c r="I57" s="2288"/>
      <c r="J57" s="2258" t="str">
        <f>I44&amp;".4"</f>
        <v>1.1.1.1.4</v>
      </c>
      <c r="K57" s="1365"/>
      <c r="L57" s="1371" t="s">
        <v>430</v>
      </c>
      <c r="M57" s="1778"/>
      <c r="N57" s="1778"/>
      <c r="O57" s="1778"/>
      <c r="P57" s="2376"/>
      <c r="Q57" s="685" t="s">
        <v>108</v>
      </c>
      <c r="R57" s="359"/>
      <c r="S57" s="2275" t="str">
        <f>$J57</f>
        <v>1.1.1.1.4</v>
      </c>
      <c r="T57" s="288" t="s">
        <v>431</v>
      </c>
      <c r="U57" s="302"/>
      <c r="V57" s="2247"/>
      <c r="W57" s="2248"/>
      <c r="X57" s="2248"/>
      <c r="Y57" s="2248"/>
      <c r="Z57" s="2248"/>
      <c r="AA57" s="2248"/>
      <c r="AB57" s="2249"/>
      <c r="AC57" s="2247" t="s">
        <v>547</v>
      </c>
      <c r="AD57" s="2248"/>
      <c r="AE57" s="2248"/>
      <c r="AF57" s="2248"/>
      <c r="AG57" s="2248"/>
      <c r="AH57" s="2248"/>
      <c r="AI57" s="2248"/>
      <c r="AJ57" s="4133"/>
      <c r="AK57" s="4134"/>
      <c r="AL57" s="4134"/>
      <c r="AM57" s="2248"/>
      <c r="AN57" s="4134"/>
      <c r="AO57" s="2248"/>
      <c r="AP57" s="4135"/>
      <c r="AQ57" s="4133"/>
      <c r="AR57" s="4134"/>
      <c r="AS57" s="4134"/>
      <c r="AT57" s="2248"/>
      <c r="AU57" s="4134"/>
      <c r="AV57" s="2248"/>
      <c r="AW57" s="4135"/>
      <c r="AX57" s="2247"/>
      <c r="AY57" s="4134"/>
      <c r="AZ57" s="4134"/>
      <c r="BA57" s="2248"/>
      <c r="BB57" s="4134"/>
      <c r="BC57" s="2248"/>
      <c r="BD57" s="4135"/>
      <c r="BE57" s="4133"/>
      <c r="BF57" s="4134"/>
      <c r="BG57" s="4134"/>
      <c r="BH57" s="2248"/>
      <c r="BI57" s="4134"/>
      <c r="BJ57" s="2248"/>
      <c r="BK57" s="4135"/>
      <c r="BL57" s="4133"/>
      <c r="BM57" s="4134"/>
      <c r="BN57" s="4134"/>
      <c r="BO57" s="2248"/>
      <c r="BP57" s="4134"/>
      <c r="BQ57" s="2248"/>
      <c r="BR57" s="4135"/>
      <c r="BS57" s="4133"/>
      <c r="BT57" s="4134"/>
      <c r="BU57" s="4134"/>
      <c r="BV57" s="2248"/>
      <c r="BW57" s="4134"/>
      <c r="BX57" s="2248"/>
      <c r="BY57" s="4135"/>
      <c r="BZ57" s="4133"/>
      <c r="CA57" s="4134"/>
      <c r="CB57" s="4134"/>
      <c r="CC57" s="2248"/>
      <c r="CD57" s="4134"/>
      <c r="CE57" s="2248"/>
      <c r="CF57" s="4135"/>
      <c r="CG57" s="4133"/>
      <c r="CH57" s="4134"/>
      <c r="CI57" s="4134"/>
      <c r="CJ57" s="2248"/>
      <c r="CK57" s="4134"/>
      <c r="CL57" s="2248"/>
      <c r="CM57" s="4135"/>
      <c r="CN57" s="2249"/>
      <c r="CO57" s="1309" t="s">
        <v>506</v>
      </c>
      <c r="CP57" s="1644"/>
      <c r="CQ57" s="1626"/>
      <c r="CR57" s="1626" t="str">
        <f>IF(T57="","",T57)</f>
        <v>Группа потребителей</v>
      </c>
      <c r="CS57" s="1626"/>
      <c r="CT57" s="1626"/>
      <c r="CU57" s="1637">
        <v>0</v>
      </c>
    </row>
    <row s="1852" customFormat="1" customHeight="1" ht="22.5">
      <c r="A58" s="1365"/>
      <c r="B58" s="1365"/>
      <c r="C58" s="1365"/>
      <c r="D58" s="1365"/>
      <c r="E58" s="2261"/>
      <c r="F58" s="2261"/>
      <c r="G58" s="2261"/>
      <c r="H58" s="2261"/>
      <c r="I58" s="2288"/>
      <c r="J58" s="2288" t="str">
        <f>I44&amp;".3"</f>
        <v>1.1.1.1.3</v>
      </c>
      <c r="K58" s="2258" t="str">
        <f>J57&amp;".1"</f>
        <v>1.1.1.1.4.1</v>
      </c>
      <c r="L58" s="1371"/>
      <c r="M58" s="1778"/>
      <c r="N58" s="1778"/>
      <c r="O58" s="1778"/>
      <c r="P58" s="2376"/>
      <c r="Q58" s="2376"/>
      <c r="R58" s="359">
        <v>1</v>
      </c>
      <c r="S58" s="2275" t="str">
        <f>$K58</f>
        <v>1.1.1.1.4.1</v>
      </c>
      <c r="T58" s="1439" t="s">
        <v>549</v>
      </c>
      <c r="U58" s="302"/>
      <c r="V58" s="753"/>
      <c r="W58" s="753"/>
      <c r="X58" s="1259"/>
      <c r="Y58" s="2604"/>
      <c r="Z58" s="2109" t="s">
        <v>65</v>
      </c>
      <c r="AA58" s="2604"/>
      <c r="AB58" s="2109" t="s">
        <v>65</v>
      </c>
      <c r="AC58" s="753">
        <v>19.69</v>
      </c>
      <c r="AD58" s="753"/>
      <c r="AE58" s="1259"/>
      <c r="AF58" s="2604">
        <v>44927.56214120371</v>
      </c>
      <c r="AG58" s="2109" t="s">
        <v>65</v>
      </c>
      <c r="AH58" s="2289">
        <v>45291.564467592594</v>
      </c>
      <c r="AI58" s="2109" t="s">
        <v>65</v>
      </c>
      <c r="AJ58" s="753">
        <v>19.69</v>
      </c>
      <c r="AK58" s="753"/>
      <c r="AL58" s="1259"/>
      <c r="AM58" s="2604">
        <v>45292</v>
      </c>
      <c r="AN58" s="2109" t="s">
        <v>65</v>
      </c>
      <c r="AO58" s="2604">
        <v>45473</v>
      </c>
      <c r="AP58" s="2109" t="s">
        <v>65</v>
      </c>
      <c r="AQ58" s="753">
        <v>22.37</v>
      </c>
      <c r="AR58" s="753"/>
      <c r="AS58" s="1259"/>
      <c r="AT58" s="2604">
        <v>45474</v>
      </c>
      <c r="AU58" s="2109" t="s">
        <v>65</v>
      </c>
      <c r="AV58" s="2604">
        <v>45657</v>
      </c>
      <c r="AW58" s="2109" t="s">
        <v>65</v>
      </c>
      <c r="AX58" s="753">
        <v>22.37</v>
      </c>
      <c r="AY58" s="753"/>
      <c r="AZ58" s="1259"/>
      <c r="BA58" s="2604">
        <v>45658</v>
      </c>
      <c r="BB58" s="2109" t="s">
        <v>65</v>
      </c>
      <c r="BC58" s="2604">
        <v>45838</v>
      </c>
      <c r="BD58" s="2109" t="s">
        <v>65</v>
      </c>
      <c r="BE58" s="753">
        <v>21.83</v>
      </c>
      <c r="BF58" s="753"/>
      <c r="BG58" s="1259"/>
      <c r="BH58" s="2604">
        <v>45839</v>
      </c>
      <c r="BI58" s="2109" t="s">
        <v>65</v>
      </c>
      <c r="BJ58" s="2604">
        <v>46022</v>
      </c>
      <c r="BK58" s="2109" t="s">
        <v>65</v>
      </c>
      <c r="BL58" s="753">
        <v>21.83</v>
      </c>
      <c r="BM58" s="753"/>
      <c r="BN58" s="1259"/>
      <c r="BO58" s="2604">
        <v>46023</v>
      </c>
      <c r="BP58" s="2109" t="s">
        <v>65</v>
      </c>
      <c r="BQ58" s="2604">
        <v>46203</v>
      </c>
      <c r="BR58" s="2109" t="s">
        <v>65</v>
      </c>
      <c r="BS58" s="753">
        <v>33.23</v>
      </c>
      <c r="BT58" s="753"/>
      <c r="BU58" s="1259"/>
      <c r="BV58" s="2604">
        <v>46204</v>
      </c>
      <c r="BW58" s="2109" t="s">
        <v>65</v>
      </c>
      <c r="BX58" s="2604">
        <v>46387</v>
      </c>
      <c r="BY58" s="2109" t="s">
        <v>65</v>
      </c>
      <c r="BZ58" s="753">
        <v>31.42</v>
      </c>
      <c r="CA58" s="753"/>
      <c r="CB58" s="1259"/>
      <c r="CC58" s="2604">
        <v>46388</v>
      </c>
      <c r="CD58" s="2109" t="s">
        <v>65</v>
      </c>
      <c r="CE58" s="2604">
        <v>46568</v>
      </c>
      <c r="CF58" s="2109" t="s">
        <v>65</v>
      </c>
      <c r="CG58" s="753">
        <v>31.42</v>
      </c>
      <c r="CH58" s="753"/>
      <c r="CI58" s="1259"/>
      <c r="CJ58" s="2604">
        <v>46569</v>
      </c>
      <c r="CK58" s="2109" t="s">
        <v>65</v>
      </c>
      <c r="CL58" s="2604">
        <v>46752</v>
      </c>
      <c r="CM58" s="2109" t="s">
        <v>65</v>
      </c>
      <c r="CN58" s="1440"/>
      <c r="CO58"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58" s="1644">
        <f>STRCHECKDATE(V59:CN59)</f>
      </c>
      <c r="CQ58" s="1626"/>
      <c r="CR58" s="1626" t="str">
        <f>IF(T58="","",T58)</f>
        <v>Экономически обоснованные тарифы (без НДС)</v>
      </c>
      <c r="CS58" s="1626"/>
      <c r="CT58" s="1626"/>
      <c r="CU58" s="1637">
        <v>0</v>
      </c>
    </row>
    <row s="1852" customFormat="1" customHeight="1" ht="14.25">
      <c r="A59" s="1365"/>
      <c r="B59" s="1365"/>
      <c r="C59" s="1365"/>
      <c r="D59" s="1365"/>
      <c r="E59" s="2261"/>
      <c r="F59" s="2261"/>
      <c r="G59" s="2261"/>
      <c r="H59" s="2261"/>
      <c r="I59" s="2288"/>
      <c r="J59" s="2288" t="str">
        <f>I44&amp;".3"</f>
        <v>1.1.1.1.3</v>
      </c>
      <c r="K59" s="2258"/>
      <c r="L59" s="1371"/>
      <c r="M59" s="1778"/>
      <c r="N59" s="1778"/>
      <c r="O59" s="1778"/>
      <c r="P59" s="2376"/>
      <c r="Q59" s="2376"/>
      <c r="R59" s="359"/>
      <c r="S59" s="2515"/>
      <c r="T59" s="302"/>
      <c r="U59" s="302"/>
      <c r="V59" s="327"/>
      <c r="W59" s="327"/>
      <c r="X59" s="330" t="str">
        <f>Y58&amp;"-"&amp;AA58</f>
        <v>-</v>
      </c>
      <c r="Y59" s="2311"/>
      <c r="Z59" s="2109"/>
      <c r="AA59" s="2311"/>
      <c r="AB59" s="2109"/>
      <c r="AC59" s="327"/>
      <c r="AD59" s="327"/>
      <c r="AE59" s="330" t="str">
        <f>AF58&amp;"-"&amp;AH58</f>
        <v>44927.56214120371-45291.564467592594</v>
      </c>
      <c r="AF59" s="2311"/>
      <c r="AG59" s="2109"/>
      <c r="AH59" s="2290"/>
      <c r="AI59" s="2109"/>
      <c r="AJ59" s="327"/>
      <c r="AK59" s="327"/>
      <c r="AL59" s="330" t="str">
        <f>AM58&amp;"-"&amp;AO58</f>
        <v>45292-45473</v>
      </c>
      <c r="AM59" s="2311"/>
      <c r="AN59" s="2109"/>
      <c r="AO59" s="2311"/>
      <c r="AP59" s="2109"/>
      <c r="AQ59" s="327"/>
      <c r="AR59" s="327"/>
      <c r="AS59" s="330" t="str">
        <f>AT58&amp;"-"&amp;AV58</f>
        <v>45474-45657</v>
      </c>
      <c r="AT59" s="2311"/>
      <c r="AU59" s="2109"/>
      <c r="AV59" s="2311"/>
      <c r="AW59" s="2109"/>
      <c r="AX59" s="327"/>
      <c r="AY59" s="327"/>
      <c r="AZ59" s="330" t="str">
        <f>BA58&amp;"-"&amp;BC58</f>
        <v>45658-45838</v>
      </c>
      <c r="BA59" s="2311"/>
      <c r="BB59" s="2109"/>
      <c r="BC59" s="2311"/>
      <c r="BD59" s="2109"/>
      <c r="BE59" s="327"/>
      <c r="BF59" s="327"/>
      <c r="BG59" s="330" t="str">
        <f>BH58&amp;"-"&amp;BJ58</f>
        <v>45839-46022</v>
      </c>
      <c r="BH59" s="2311"/>
      <c r="BI59" s="2109"/>
      <c r="BJ59" s="2311"/>
      <c r="BK59" s="2109"/>
      <c r="BL59" s="327"/>
      <c r="BM59" s="327"/>
      <c r="BN59" s="330" t="str">
        <f>BO58&amp;"-"&amp;BQ58</f>
        <v>46023-46203</v>
      </c>
      <c r="BO59" s="2311"/>
      <c r="BP59" s="2109"/>
      <c r="BQ59" s="2311"/>
      <c r="BR59" s="2109"/>
      <c r="BS59" s="327"/>
      <c r="BT59" s="327"/>
      <c r="BU59" s="330" t="str">
        <f>BV58&amp;"-"&amp;BX58</f>
        <v>46204-46387</v>
      </c>
      <c r="BV59" s="2311"/>
      <c r="BW59" s="2109"/>
      <c r="BX59" s="2311"/>
      <c r="BY59" s="2109"/>
      <c r="BZ59" s="327"/>
      <c r="CA59" s="327"/>
      <c r="CB59" s="330" t="str">
        <f>CC58&amp;"-"&amp;CE58</f>
        <v>46388-46568</v>
      </c>
      <c r="CC59" s="2311"/>
      <c r="CD59" s="2109"/>
      <c r="CE59" s="2311"/>
      <c r="CF59" s="2109"/>
      <c r="CG59" s="327"/>
      <c r="CH59" s="327"/>
      <c r="CI59" s="330" t="str">
        <f>CJ58&amp;"-"&amp;CL58</f>
        <v>46569-46752</v>
      </c>
      <c r="CJ59" s="2311"/>
      <c r="CK59" s="2109"/>
      <c r="CL59" s="2311"/>
      <c r="CM59" s="2109"/>
      <c r="CN59" s="1441"/>
      <c r="CO59" s="2351"/>
      <c r="CP59" s="1644"/>
      <c r="CQ59" s="1626"/>
      <c r="CR59" s="1626" t="str">
        <f>IF(T59="","",T59)</f>
        <v/>
      </c>
      <c r="CS59" s="1626"/>
      <c r="CT59" s="1626"/>
      <c r="CU59" s="1637">
        <v>0</v>
      </c>
    </row>
    <row s="1852" customFormat="1" customHeight="1" ht="21">
      <c r="A60" s="1365"/>
      <c r="B60" s="1365"/>
      <c r="C60" s="1365"/>
      <c r="D60" s="1365"/>
      <c r="E60" s="2261"/>
      <c r="F60" s="2261"/>
      <c r="G60" s="2261"/>
      <c r="H60" s="2261"/>
      <c r="I60" s="2288"/>
      <c r="J60" s="2258" t="str">
        <f>I44&amp;".3"</f>
        <v>1.1.1.1.3</v>
      </c>
      <c r="K60" s="1365"/>
      <c r="L60" s="1371"/>
      <c r="M60" s="1778"/>
      <c r="N60" s="1778"/>
      <c r="O60" s="1778"/>
      <c r="P60" s="2376"/>
      <c r="Q60" s="2376"/>
      <c r="R60" s="358"/>
      <c r="S60" s="3046"/>
      <c r="T60" s="3047" t="s">
        <v>507</v>
      </c>
      <c r="U60" s="3048"/>
      <c r="V60" s="3049"/>
      <c r="W60" s="3050"/>
      <c r="X60" s="3051"/>
      <c r="Y60" s="3052"/>
      <c r="Z60" s="3053"/>
      <c r="AA60" s="3054"/>
      <c r="AB60" s="3055"/>
      <c r="AC60" s="3056"/>
      <c r="AD60" s="3057"/>
      <c r="AE60" s="3058"/>
      <c r="AF60" s="3059"/>
      <c r="AG60" s="3060"/>
      <c r="AH60" s="3061"/>
      <c r="AI60" s="3062"/>
      <c r="AJ60" s="4398"/>
      <c r="AK60" s="4399"/>
      <c r="AL60" s="4400"/>
      <c r="AM60" s="3066"/>
      <c r="AN60" s="4401"/>
      <c r="AO60" s="3068"/>
      <c r="AP60" s="4402"/>
      <c r="AQ60" s="4403"/>
      <c r="AR60" s="4404"/>
      <c r="AS60" s="4405"/>
      <c r="AT60" s="3073"/>
      <c r="AU60" s="4406"/>
      <c r="AV60" s="3075"/>
      <c r="AW60" s="4407"/>
      <c r="AX60" s="3077"/>
      <c r="AY60" s="4408"/>
      <c r="AZ60" s="4409"/>
      <c r="BA60" s="3080"/>
      <c r="BB60" s="4410"/>
      <c r="BC60" s="3082"/>
      <c r="BD60" s="4411"/>
      <c r="BE60" s="4412"/>
      <c r="BF60" s="4413"/>
      <c r="BG60" s="4414"/>
      <c r="BH60" s="3087"/>
      <c r="BI60" s="4415"/>
      <c r="BJ60" s="3089"/>
      <c r="BK60" s="4416"/>
      <c r="BL60" s="4417"/>
      <c r="BM60" s="4418"/>
      <c r="BN60" s="4419"/>
      <c r="BO60" s="3094"/>
      <c r="BP60" s="4420"/>
      <c r="BQ60" s="3096"/>
      <c r="BR60" s="4421"/>
      <c r="BS60" s="4422"/>
      <c r="BT60" s="4423"/>
      <c r="BU60" s="4424"/>
      <c r="BV60" s="3101"/>
      <c r="BW60" s="4425"/>
      <c r="BX60" s="3103"/>
      <c r="BY60" s="4426"/>
      <c r="BZ60" s="4427"/>
      <c r="CA60" s="4428"/>
      <c r="CB60" s="4429"/>
      <c r="CC60" s="3108"/>
      <c r="CD60" s="4430"/>
      <c r="CE60" s="3110"/>
      <c r="CF60" s="4431"/>
      <c r="CG60" s="4432"/>
      <c r="CH60" s="4433"/>
      <c r="CI60" s="4434"/>
      <c r="CJ60" s="3115"/>
      <c r="CK60" s="4435"/>
      <c r="CL60" s="3117"/>
      <c r="CM60" s="4436"/>
      <c r="CN60" s="3119"/>
      <c r="CO60" s="1260" t="s">
        <v>508</v>
      </c>
      <c r="CP60" s="1644"/>
      <c r="CQ60" s="1626"/>
      <c r="CR60" s="1626" t="str">
        <f>IF(T60="","",T60)</f>
        <v>Добавить значение признака дифференциации</v>
      </c>
      <c r="CS60" s="1626"/>
      <c r="CT60" s="1626"/>
      <c r="CU60" s="1637">
        <v>0</v>
      </c>
    </row>
    <row customHeight="1" ht="22.049999999999997">
      <c r="A61" s="1365" t="s">
        <v>279</v>
      </c>
      <c r="B61" s="1365" t="s">
        <v>280</v>
      </c>
      <c r="C61" s="1365" t="s">
        <v>281</v>
      </c>
      <c r="D61" s="1365" t="s">
        <v>541</v>
      </c>
      <c r="E61" s="2261"/>
      <c r="F61" s="2261"/>
      <c r="G61" s="2261"/>
      <c r="H61" s="2261"/>
      <c r="I61" s="2258"/>
      <c r="J61" s="1365"/>
      <c r="K61" s="1365"/>
      <c r="L61" s="1366"/>
      <c r="P61" s="2259"/>
      <c r="Q61" s="1483"/>
      <c r="R61" s="358"/>
      <c r="S61" s="1280"/>
      <c r="T61" s="367" t="s">
        <v>436</v>
      </c>
      <c r="U61" s="369"/>
      <c r="V61" s="369"/>
      <c r="W61" s="369"/>
      <c r="X61" s="369"/>
      <c r="Y61" s="369"/>
      <c r="Z61" s="369"/>
      <c r="AA61" s="369"/>
      <c r="AB61" s="368"/>
      <c r="AC61" s="369"/>
      <c r="AD61" s="369"/>
      <c r="AE61" s="369"/>
      <c r="AF61" s="369"/>
      <c r="AG61" s="369"/>
      <c r="AH61" s="369"/>
      <c r="AI61" s="368"/>
      <c r="AJ61" s="4437"/>
      <c r="AK61" s="4438"/>
      <c r="AL61" s="4439"/>
      <c r="AM61" s="3123"/>
      <c r="AN61" s="4440"/>
      <c r="AO61" s="3125"/>
      <c r="AP61" s="4441"/>
      <c r="AQ61" s="4442"/>
      <c r="AR61" s="4443"/>
      <c r="AS61" s="4444"/>
      <c r="AT61" s="3130"/>
      <c r="AU61" s="4445"/>
      <c r="AV61" s="3132"/>
      <c r="AW61" s="4446"/>
      <c r="AX61" s="3134"/>
      <c r="AY61" s="4447"/>
      <c r="AZ61" s="4448"/>
      <c r="BA61" s="3137"/>
      <c r="BB61" s="4449"/>
      <c r="BC61" s="3139"/>
      <c r="BD61" s="4450"/>
      <c r="BE61" s="4451"/>
      <c r="BF61" s="4452"/>
      <c r="BG61" s="4453"/>
      <c r="BH61" s="3144"/>
      <c r="BI61" s="4454"/>
      <c r="BJ61" s="3146"/>
      <c r="BK61" s="4455"/>
      <c r="BL61" s="4456"/>
      <c r="BM61" s="4457"/>
      <c r="BN61" s="4458"/>
      <c r="BO61" s="3151"/>
      <c r="BP61" s="4459"/>
      <c r="BQ61" s="3153"/>
      <c r="BR61" s="4460"/>
      <c r="BS61" s="4461"/>
      <c r="BT61" s="4462"/>
      <c r="BU61" s="4463"/>
      <c r="BV61" s="3158"/>
      <c r="BW61" s="4464"/>
      <c r="BX61" s="3160"/>
      <c r="BY61" s="4465"/>
      <c r="BZ61" s="4466"/>
      <c r="CA61" s="4467"/>
      <c r="CB61" s="4468"/>
      <c r="CC61" s="3165"/>
      <c r="CD61" s="4469"/>
      <c r="CE61" s="3167"/>
      <c r="CF61" s="4470"/>
      <c r="CG61" s="4471"/>
      <c r="CH61" s="4472"/>
      <c r="CI61" s="4473"/>
      <c r="CJ61" s="3172"/>
      <c r="CK61" s="4474"/>
      <c r="CL61" s="3174"/>
      <c r="CM61" s="4475"/>
      <c r="CN61" s="369"/>
      <c r="CO61" s="1442"/>
      <c r="CQ61" s="502"/>
      <c r="CR61" s="502" t="str">
        <f>IF(T61="","",T61)</f>
        <v>Добавить группу потребителей</v>
      </c>
      <c r="CS61" s="502"/>
      <c r="CT61" s="502"/>
      <c r="CU61" s="1157">
        <v>21</v>
      </c>
    </row>
    <row customHeight="1" ht="22.049999999999997">
      <c r="A62" s="1365" t="s">
        <v>279</v>
      </c>
      <c r="B62" s="1365" t="s">
        <v>280</v>
      </c>
      <c r="C62" s="1365" t="s">
        <v>281</v>
      </c>
      <c r="D62" s="1365" t="s">
        <v>541</v>
      </c>
      <c r="E62" s="2261"/>
      <c r="F62" s="2261"/>
      <c r="G62" s="2261"/>
      <c r="H62" s="2260"/>
      <c r="I62" s="1365"/>
      <c r="J62" s="1365"/>
      <c r="K62" s="1365"/>
      <c r="L62" s="1366"/>
      <c r="M62" s="1367"/>
      <c r="N62" s="1367"/>
      <c r="O62" s="539"/>
      <c r="P62" s="362"/>
      <c r="Q62" s="377"/>
      <c r="R62" s="357"/>
      <c r="S62" s="1280"/>
      <c r="T62" s="374" t="s">
        <v>509</v>
      </c>
      <c r="U62" s="369"/>
      <c r="V62" s="369"/>
      <c r="W62" s="369"/>
      <c r="X62" s="369"/>
      <c r="Y62" s="369"/>
      <c r="Z62" s="369"/>
      <c r="AA62" s="369"/>
      <c r="AB62" s="368"/>
      <c r="AC62" s="369"/>
      <c r="AD62" s="369"/>
      <c r="AE62" s="369"/>
      <c r="AF62" s="369"/>
      <c r="AG62" s="369"/>
      <c r="AH62" s="369"/>
      <c r="AI62" s="368"/>
      <c r="AJ62" s="4476"/>
      <c r="AK62" s="4477"/>
      <c r="AL62" s="4478"/>
      <c r="AM62" s="3179"/>
      <c r="AN62" s="4479"/>
      <c r="AO62" s="3181"/>
      <c r="AP62" s="4480"/>
      <c r="AQ62" s="4481"/>
      <c r="AR62" s="4482"/>
      <c r="AS62" s="4483"/>
      <c r="AT62" s="3186"/>
      <c r="AU62" s="4484"/>
      <c r="AV62" s="3188"/>
      <c r="AW62" s="4485"/>
      <c r="AX62" s="3190"/>
      <c r="AY62" s="4486"/>
      <c r="AZ62" s="4487"/>
      <c r="BA62" s="3193"/>
      <c r="BB62" s="4488"/>
      <c r="BC62" s="3195"/>
      <c r="BD62" s="4489"/>
      <c r="BE62" s="4490"/>
      <c r="BF62" s="4491"/>
      <c r="BG62" s="4492"/>
      <c r="BH62" s="3200"/>
      <c r="BI62" s="4493"/>
      <c r="BJ62" s="3202"/>
      <c r="BK62" s="4494"/>
      <c r="BL62" s="4495"/>
      <c r="BM62" s="4496"/>
      <c r="BN62" s="4497"/>
      <c r="BO62" s="3207"/>
      <c r="BP62" s="4498"/>
      <c r="BQ62" s="3209"/>
      <c r="BR62" s="4499"/>
      <c r="BS62" s="4500"/>
      <c r="BT62" s="4501"/>
      <c r="BU62" s="4502"/>
      <c r="BV62" s="3214"/>
      <c r="BW62" s="4503"/>
      <c r="BX62" s="3216"/>
      <c r="BY62" s="4504"/>
      <c r="BZ62" s="4505"/>
      <c r="CA62" s="4506"/>
      <c r="CB62" s="4507"/>
      <c r="CC62" s="3221"/>
      <c r="CD62" s="4508"/>
      <c r="CE62" s="3223"/>
      <c r="CF62" s="4509"/>
      <c r="CG62" s="4510"/>
      <c r="CH62" s="4511"/>
      <c r="CI62" s="4512"/>
      <c r="CJ62" s="3228"/>
      <c r="CK62" s="4513"/>
      <c r="CL62" s="3230"/>
      <c r="CM62" s="4514"/>
      <c r="CN62" s="369"/>
      <c r="CO62" s="305"/>
      <c r="CQ62" s="502"/>
      <c r="CR62" s="502" t="str">
        <f>IF(T62="","",T62)</f>
        <v>Добавить наименование признака дифференциации</v>
      </c>
      <c r="CS62" s="502"/>
      <c r="CT62" s="502"/>
      <c r="CU62" s="1157">
        <v>21</v>
      </c>
    </row>
    <row s="1644" customFormat="1" customHeight="1" ht="0">
      <c r="A63" s="1345" t="s">
        <v>279</v>
      </c>
      <c r="B63" s="1345" t="s">
        <v>280</v>
      </c>
      <c r="C63" s="1316"/>
      <c r="D63" s="1316"/>
      <c r="E63" s="2261"/>
      <c r="F63" s="2260"/>
      <c r="G63" s="1316"/>
      <c r="H63" s="1316"/>
      <c r="I63" s="1316"/>
      <c r="J63" s="1316"/>
      <c r="K63" s="1316"/>
      <c r="L63" s="1496"/>
      <c r="M63" s="1323"/>
      <c r="N63" s="1323"/>
      <c r="P63" s="1318"/>
      <c r="Q63" s="1319"/>
      <c r="R63" s="1318"/>
      <c r="S63" s="1324"/>
      <c r="T63" s="1327" t="s">
        <v>282</v>
      </c>
      <c r="U63" s="1326"/>
      <c r="V63" s="1326"/>
      <c r="W63" s="1326"/>
      <c r="X63" s="1326"/>
      <c r="Y63" s="1326"/>
      <c r="Z63" s="1326"/>
      <c r="AA63" s="1326"/>
      <c r="AB63" s="1326"/>
      <c r="AC63" s="1326"/>
      <c r="AD63" s="1326"/>
      <c r="AE63" s="1326"/>
      <c r="AF63" s="1326"/>
      <c r="AG63" s="1326"/>
      <c r="AH63" s="1326"/>
      <c r="AI63" s="1326"/>
      <c r="AJ63" s="4258"/>
      <c r="AK63" s="4258"/>
      <c r="AL63" s="4258"/>
      <c r="AM63" s="1326"/>
      <c r="AN63" s="4258"/>
      <c r="AO63" s="1326"/>
      <c r="AP63" s="4258"/>
      <c r="AQ63" s="4258"/>
      <c r="AR63" s="4258"/>
      <c r="AS63" s="4258"/>
      <c r="AT63" s="1326"/>
      <c r="AU63" s="4258"/>
      <c r="AV63" s="1326"/>
      <c r="AW63" s="4258"/>
      <c r="AX63" s="1326"/>
      <c r="AY63" s="4258"/>
      <c r="AZ63" s="4258"/>
      <c r="BA63" s="1326"/>
      <c r="BB63" s="4258"/>
      <c r="BC63" s="1326"/>
      <c r="BD63" s="4258"/>
      <c r="BE63" s="4258"/>
      <c r="BF63" s="4258"/>
      <c r="BG63" s="4258"/>
      <c r="BH63" s="1326"/>
      <c r="BI63" s="4258"/>
      <c r="BJ63" s="1326"/>
      <c r="BK63" s="4258"/>
      <c r="BL63" s="4258"/>
      <c r="BM63" s="4258"/>
      <c r="BN63" s="4258"/>
      <c r="BO63" s="1326"/>
      <c r="BP63" s="4258"/>
      <c r="BQ63" s="1326"/>
      <c r="BR63" s="4258"/>
      <c r="BS63" s="4258"/>
      <c r="BT63" s="4258"/>
      <c r="BU63" s="4258"/>
      <c r="BV63" s="1326"/>
      <c r="BW63" s="4258"/>
      <c r="BX63" s="1326"/>
      <c r="BY63" s="4258"/>
      <c r="BZ63" s="4258"/>
      <c r="CA63" s="4258"/>
      <c r="CB63" s="4258"/>
      <c r="CC63" s="1326"/>
      <c r="CD63" s="4258"/>
      <c r="CE63" s="1326"/>
      <c r="CF63" s="4258"/>
      <c r="CG63" s="4258"/>
      <c r="CH63" s="4258"/>
      <c r="CI63" s="4258"/>
      <c r="CJ63" s="1326"/>
      <c r="CK63" s="4258"/>
      <c r="CL63" s="1326"/>
      <c r="CM63" s="4258"/>
      <c r="CN63" s="1326"/>
      <c r="CO63" s="1326"/>
      <c r="CQ63" s="791"/>
      <c r="CR63" s="791" t="str">
        <f>IF(T63="","",T63)</f>
        <v>Добавить централизованную систему для дифференциации</v>
      </c>
      <c r="CS63" s="791"/>
      <c r="CT63" s="791"/>
      <c r="CU63" s="520">
        <v>0</v>
      </c>
    </row>
    <row s="1852" customFormat="1" customHeight="1" ht="16.5">
      <c r="A64" s="1365"/>
      <c r="B64" s="1365" t="s">
        <v>284</v>
      </c>
      <c r="C64" s="1365"/>
      <c r="D64" s="1365"/>
      <c r="E64" s="2261"/>
      <c r="F64" s="2260" t="s">
        <v>107</v>
      </c>
      <c r="G64" s="1365"/>
      <c r="H64" s="1365"/>
      <c r="I64" s="1365"/>
      <c r="J64" s="1365"/>
      <c r="K64" s="1365"/>
      <c r="L64" s="1371"/>
      <c r="M64" s="1367"/>
      <c r="N64" s="1367"/>
      <c r="O64" s="1367"/>
      <c r="P64" s="2127"/>
      <c r="Q64" s="354"/>
      <c r="R64" s="355"/>
      <c r="S64" s="2275" t="str">
        <f>INDEX(PT_DIFFERENTIATION_NUM_TER,MATCH(B64,PT_DIFFERENTIATION_TER_ID,0))</f>
        <v>1.2</v>
      </c>
      <c r="T64" s="1524" t="s">
        <v>421</v>
      </c>
      <c r="U64" s="302"/>
      <c r="V64" s="2244"/>
      <c r="W64" s="2245"/>
      <c r="X64" s="2245"/>
      <c r="Y64" s="2245"/>
      <c r="Z64" s="2245"/>
      <c r="AA64" s="2245"/>
      <c r="AB64" s="2246"/>
      <c r="AC64" s="2244" t="str">
        <f>INDEX(PT_DIFFERENTIATION_TER,MATCH(B64,PT_DIFFERENTIATION_TER_ID,0))</f>
        <v>Территория 2</v>
      </c>
      <c r="AD64" s="2245"/>
      <c r="AE64" s="2245"/>
      <c r="AF64" s="2245"/>
      <c r="AG64" s="2245"/>
      <c r="AH64" s="2245"/>
      <c r="AI64" s="2245"/>
      <c r="AJ64" s="4127"/>
      <c r="AK64" s="4128"/>
      <c r="AL64" s="4128"/>
      <c r="AM64" s="2245"/>
      <c r="AN64" s="4128"/>
      <c r="AO64" s="2245"/>
      <c r="AP64" s="4129"/>
      <c r="AQ64" s="4127"/>
      <c r="AR64" s="4128"/>
      <c r="AS64" s="4128"/>
      <c r="AT64" s="2245"/>
      <c r="AU64" s="4128"/>
      <c r="AV64" s="2245"/>
      <c r="AW64" s="4129"/>
      <c r="AX64" s="2244"/>
      <c r="AY64" s="4128"/>
      <c r="AZ64" s="4128"/>
      <c r="BA64" s="2245"/>
      <c r="BB64" s="4128"/>
      <c r="BC64" s="2245"/>
      <c r="BD64" s="4129"/>
      <c r="BE64" s="4127"/>
      <c r="BF64" s="4128"/>
      <c r="BG64" s="4128"/>
      <c r="BH64" s="2245"/>
      <c r="BI64" s="4128"/>
      <c r="BJ64" s="2245"/>
      <c r="BK64" s="4129"/>
      <c r="BL64" s="4127"/>
      <c r="BM64" s="4128"/>
      <c r="BN64" s="4128"/>
      <c r="BO64" s="2245"/>
      <c r="BP64" s="4128"/>
      <c r="BQ64" s="2245"/>
      <c r="BR64" s="4129"/>
      <c r="BS64" s="4127"/>
      <c r="BT64" s="4128"/>
      <c r="BU64" s="4128"/>
      <c r="BV64" s="2245"/>
      <c r="BW64" s="4128"/>
      <c r="BX64" s="2245"/>
      <c r="BY64" s="4129"/>
      <c r="BZ64" s="4127"/>
      <c r="CA64" s="4128"/>
      <c r="CB64" s="4128"/>
      <c r="CC64" s="2245"/>
      <c r="CD64" s="4128"/>
      <c r="CE64" s="2245"/>
      <c r="CF64" s="4129"/>
      <c r="CG64" s="4127"/>
      <c r="CH64" s="4128"/>
      <c r="CI64" s="4128"/>
      <c r="CJ64" s="2245"/>
      <c r="CK64" s="4128"/>
      <c r="CL64" s="2245"/>
      <c r="CM64" s="4129"/>
      <c r="CN64" s="2246"/>
      <c r="CO64" s="1260" t="s">
        <v>422</v>
      </c>
      <c r="CP64" s="1644"/>
      <c r="CQ64" s="1626"/>
      <c r="CR64" s="1626" t="str">
        <f>IF(T64="","",T64)</f>
        <v>Территория действия тарифа</v>
      </c>
      <c r="CS64" s="1626"/>
      <c r="CT64" s="1626"/>
      <c r="CU64" s="1637">
        <v>0</v>
      </c>
    </row>
    <row s="1852" customFormat="1" customHeight="1" ht="23.25">
      <c r="A65" s="1365"/>
      <c r="B65" s="1365"/>
      <c r="C65" s="1365" t="s">
        <v>285</v>
      </c>
      <c r="D65" s="1365"/>
      <c r="E65" s="2261"/>
      <c r="F65" s="2261">
        <v>1</v>
      </c>
      <c r="G65" s="2260">
        <v>1</v>
      </c>
      <c r="H65" s="1365"/>
      <c r="I65" s="1365"/>
      <c r="J65" s="1365"/>
      <c r="K65" s="1365"/>
      <c r="L65" s="1371"/>
      <c r="M65" s="1367"/>
      <c r="N65" s="1367"/>
      <c r="O65" s="1367"/>
      <c r="P65" s="356"/>
      <c r="Q65" s="354"/>
      <c r="R65" s="355"/>
      <c r="S65" s="2275" t="str">
        <f>INDEX(PT_DIFFERENTIATION_NUM_CS,MATCH(C65,PT_DIFFERENTIATION_CS_ID,0))</f>
        <v>1.2.1</v>
      </c>
      <c r="T65" s="311" t="s">
        <v>537</v>
      </c>
      <c r="U65" s="302"/>
      <c r="V65" s="2244"/>
      <c r="W65" s="2245"/>
      <c r="X65" s="2245"/>
      <c r="Y65" s="2245"/>
      <c r="Z65" s="2245"/>
      <c r="AA65" s="2245"/>
      <c r="AB65" s="2246"/>
      <c r="AC65" s="2244" t="str">
        <f>INDEX(PT_DIFFERENTIATION_CS,MATCH(C65,PT_DIFFERENTIATION_CS_ID,0))</f>
        <v>без дифференциации</v>
      </c>
      <c r="AD65" s="2245"/>
      <c r="AE65" s="2245"/>
      <c r="AF65" s="2245"/>
      <c r="AG65" s="2245"/>
      <c r="AH65" s="2245"/>
      <c r="AI65" s="2245"/>
      <c r="AJ65" s="4127"/>
      <c r="AK65" s="4128"/>
      <c r="AL65" s="4128"/>
      <c r="AM65" s="2245"/>
      <c r="AN65" s="4128"/>
      <c r="AO65" s="2245"/>
      <c r="AP65" s="4129"/>
      <c r="AQ65" s="4127"/>
      <c r="AR65" s="4128"/>
      <c r="AS65" s="4128"/>
      <c r="AT65" s="2245"/>
      <c r="AU65" s="4128"/>
      <c r="AV65" s="2245"/>
      <c r="AW65" s="4129"/>
      <c r="AX65" s="2244"/>
      <c r="AY65" s="4128"/>
      <c r="AZ65" s="4128"/>
      <c r="BA65" s="2245"/>
      <c r="BB65" s="4128"/>
      <c r="BC65" s="2245"/>
      <c r="BD65" s="4129"/>
      <c r="BE65" s="4127"/>
      <c r="BF65" s="4128"/>
      <c r="BG65" s="4128"/>
      <c r="BH65" s="2245"/>
      <c r="BI65" s="4128"/>
      <c r="BJ65" s="2245"/>
      <c r="BK65" s="4129"/>
      <c r="BL65" s="4127"/>
      <c r="BM65" s="4128"/>
      <c r="BN65" s="4128"/>
      <c r="BO65" s="2245"/>
      <c r="BP65" s="4128"/>
      <c r="BQ65" s="2245"/>
      <c r="BR65" s="4129"/>
      <c r="BS65" s="4127"/>
      <c r="BT65" s="4128"/>
      <c r="BU65" s="4128"/>
      <c r="BV65" s="2245"/>
      <c r="BW65" s="4128"/>
      <c r="BX65" s="2245"/>
      <c r="BY65" s="4129"/>
      <c r="BZ65" s="4127"/>
      <c r="CA65" s="4128"/>
      <c r="CB65" s="4128"/>
      <c r="CC65" s="2245"/>
      <c r="CD65" s="4128"/>
      <c r="CE65" s="2245"/>
      <c r="CF65" s="4129"/>
      <c r="CG65" s="4127"/>
      <c r="CH65" s="4128"/>
      <c r="CI65" s="4128"/>
      <c r="CJ65" s="2245"/>
      <c r="CK65" s="4128"/>
      <c r="CL65" s="2245"/>
      <c r="CM65" s="4129"/>
      <c r="CN65" s="2246"/>
      <c r="CO65" s="1260" t="s">
        <v>538</v>
      </c>
      <c r="CP65" s="1644"/>
      <c r="CQ65" s="1626"/>
      <c r="CR65" s="1626" t="str">
        <f>IF(T65="","",T65)</f>
        <v>Наименование централизованной системы водоотведения</v>
      </c>
      <c r="CS65" s="1626"/>
      <c r="CT65" s="1626"/>
      <c r="CU65" s="1637">
        <v>0</v>
      </c>
    </row>
    <row s="1852" customFormat="1" customHeight="1" ht="23.25">
      <c r="A66" s="1365"/>
      <c r="B66" s="1365"/>
      <c r="C66" s="1365"/>
      <c r="D66" s="1365"/>
      <c r="E66" s="2261"/>
      <c r="F66" s="2261">
        <v>1</v>
      </c>
      <c r="G66" s="2261"/>
      <c r="H66" s="2261"/>
      <c r="I66" s="2258" t="str">
        <f>S65&amp;".1"</f>
        <v>1.2.1.1</v>
      </c>
      <c r="J66" s="1365"/>
      <c r="K66" s="1365"/>
      <c r="L66" s="1371"/>
      <c r="M66" s="1778"/>
      <c r="N66" s="1778"/>
      <c r="O66" s="1778"/>
      <c r="P66" s="2376">
        <v>1</v>
      </c>
      <c r="Q66" s="2376"/>
      <c r="R66" s="358"/>
      <c r="S66" s="2275" t="str">
        <f>$I66</f>
        <v>1.2.1.1</v>
      </c>
      <c r="T66" s="287" t="s">
        <v>504</v>
      </c>
      <c r="U66" s="302"/>
      <c r="V66" s="2352"/>
      <c r="W66" s="2353"/>
      <c r="X66" s="2353"/>
      <c r="Y66" s="2353"/>
      <c r="Z66" s="2353"/>
      <c r="AA66" s="2353"/>
      <c r="AB66" s="2354"/>
      <c r="AC66" s="2355" t="s">
        <v>542</v>
      </c>
      <c r="AD66" s="2356"/>
      <c r="AE66" s="2356"/>
      <c r="AF66" s="2356"/>
      <c r="AG66" s="2356"/>
      <c r="AH66" s="2356"/>
      <c r="AI66" s="2356"/>
      <c r="AJ66" s="4130"/>
      <c r="AK66" s="4131"/>
      <c r="AL66" s="4131"/>
      <c r="AM66" s="2353"/>
      <c r="AN66" s="4131"/>
      <c r="AO66" s="2353"/>
      <c r="AP66" s="4132"/>
      <c r="AQ66" s="4130"/>
      <c r="AR66" s="4131"/>
      <c r="AS66" s="4131"/>
      <c r="AT66" s="2353"/>
      <c r="AU66" s="4131"/>
      <c r="AV66" s="2353"/>
      <c r="AW66" s="4132"/>
      <c r="AX66" s="2352"/>
      <c r="AY66" s="4131"/>
      <c r="AZ66" s="4131"/>
      <c r="BA66" s="2353"/>
      <c r="BB66" s="4131"/>
      <c r="BC66" s="2353"/>
      <c r="BD66" s="4132"/>
      <c r="BE66" s="4130"/>
      <c r="BF66" s="4131"/>
      <c r="BG66" s="4131"/>
      <c r="BH66" s="2353"/>
      <c r="BI66" s="4131"/>
      <c r="BJ66" s="2353"/>
      <c r="BK66" s="4132"/>
      <c r="BL66" s="4130"/>
      <c r="BM66" s="4131"/>
      <c r="BN66" s="4131"/>
      <c r="BO66" s="2353"/>
      <c r="BP66" s="4131"/>
      <c r="BQ66" s="2353"/>
      <c r="BR66" s="4132"/>
      <c r="BS66" s="4130"/>
      <c r="BT66" s="4131"/>
      <c r="BU66" s="4131"/>
      <c r="BV66" s="2353"/>
      <c r="BW66" s="4131"/>
      <c r="BX66" s="2353"/>
      <c r="BY66" s="4132"/>
      <c r="BZ66" s="4130"/>
      <c r="CA66" s="4131"/>
      <c r="CB66" s="4131"/>
      <c r="CC66" s="2353"/>
      <c r="CD66" s="4131"/>
      <c r="CE66" s="2353"/>
      <c r="CF66" s="4132"/>
      <c r="CG66" s="4130"/>
      <c r="CH66" s="4131"/>
      <c r="CI66" s="4131"/>
      <c r="CJ66" s="2353"/>
      <c r="CK66" s="4131"/>
      <c r="CL66" s="2353"/>
      <c r="CM66" s="4132"/>
      <c r="CN66" s="2357"/>
      <c r="CO66" s="1260" t="s">
        <v>505</v>
      </c>
      <c r="CP66" s="1644"/>
      <c r="CQ66" s="1626"/>
      <c r="CR66" s="1626" t="str">
        <f>IF(T66="","",T66)</f>
        <v>Наименование признака дифференциации</v>
      </c>
      <c r="CS66" s="1626"/>
      <c r="CT66" s="1626"/>
      <c r="CU66" s="1637">
        <v>0</v>
      </c>
    </row>
    <row s="1852" customFormat="1" customHeight="1" ht="13.5">
      <c r="A67" s="1365"/>
      <c r="B67" s="1365"/>
      <c r="C67" s="1365"/>
      <c r="D67" s="1365"/>
      <c r="E67" s="2261"/>
      <c r="F67" s="2261">
        <v>1</v>
      </c>
      <c r="G67" s="2261"/>
      <c r="H67" s="2261"/>
      <c r="I67" s="2288"/>
      <c r="J67" s="2258" t="str">
        <f>I66&amp;".1"</f>
        <v>1.2.1.1.1</v>
      </c>
      <c r="K67" s="1365"/>
      <c r="L67" s="1371" t="s">
        <v>430</v>
      </c>
      <c r="M67" s="1778"/>
      <c r="N67" s="1778"/>
      <c r="O67" s="1778"/>
      <c r="P67" s="2376"/>
      <c r="Q67" s="2376">
        <v>1</v>
      </c>
      <c r="R67" s="359"/>
      <c r="S67" s="2275" t="str">
        <f>$J67</f>
        <v>1.2.1.1.1</v>
      </c>
      <c r="T67" s="288" t="s">
        <v>431</v>
      </c>
      <c r="U67" s="302"/>
      <c r="V67" s="2247"/>
      <c r="W67" s="2248"/>
      <c r="X67" s="2248"/>
      <c r="Y67" s="2248"/>
      <c r="Z67" s="2248"/>
      <c r="AA67" s="2248"/>
      <c r="AB67" s="2249"/>
      <c r="AC67" s="2247" t="s">
        <v>543</v>
      </c>
      <c r="AD67" s="2248"/>
      <c r="AE67" s="2248"/>
      <c r="AF67" s="2248"/>
      <c r="AG67" s="2248"/>
      <c r="AH67" s="2248"/>
      <c r="AI67" s="2248"/>
      <c r="AJ67" s="4133"/>
      <c r="AK67" s="4134"/>
      <c r="AL67" s="4134"/>
      <c r="AM67" s="2248"/>
      <c r="AN67" s="4134"/>
      <c r="AO67" s="2248"/>
      <c r="AP67" s="4135"/>
      <c r="AQ67" s="4133"/>
      <c r="AR67" s="4134"/>
      <c r="AS67" s="4134"/>
      <c r="AT67" s="2248"/>
      <c r="AU67" s="4134"/>
      <c r="AV67" s="2248"/>
      <c r="AW67" s="4135"/>
      <c r="AX67" s="2247"/>
      <c r="AY67" s="4134"/>
      <c r="AZ67" s="4134"/>
      <c r="BA67" s="2248"/>
      <c r="BB67" s="4134"/>
      <c r="BC67" s="2248"/>
      <c r="BD67" s="4135"/>
      <c r="BE67" s="4133"/>
      <c r="BF67" s="4134"/>
      <c r="BG67" s="4134"/>
      <c r="BH67" s="2248"/>
      <c r="BI67" s="4134"/>
      <c r="BJ67" s="2248"/>
      <c r="BK67" s="4135"/>
      <c r="BL67" s="4133"/>
      <c r="BM67" s="4134"/>
      <c r="BN67" s="4134"/>
      <c r="BO67" s="2248"/>
      <c r="BP67" s="4134"/>
      <c r="BQ67" s="2248"/>
      <c r="BR67" s="4135"/>
      <c r="BS67" s="4133"/>
      <c r="BT67" s="4134"/>
      <c r="BU67" s="4134"/>
      <c r="BV67" s="2248"/>
      <c r="BW67" s="4134"/>
      <c r="BX67" s="2248"/>
      <c r="BY67" s="4135"/>
      <c r="BZ67" s="4133"/>
      <c r="CA67" s="4134"/>
      <c r="CB67" s="4134"/>
      <c r="CC67" s="2248"/>
      <c r="CD67" s="4134"/>
      <c r="CE67" s="2248"/>
      <c r="CF67" s="4135"/>
      <c r="CG67" s="4133"/>
      <c r="CH67" s="4134"/>
      <c r="CI67" s="4134"/>
      <c r="CJ67" s="2248"/>
      <c r="CK67" s="4134"/>
      <c r="CL67" s="2248"/>
      <c r="CM67" s="4135"/>
      <c r="CN67" s="2249"/>
      <c r="CO67" s="1309" t="s">
        <v>506</v>
      </c>
      <c r="CP67" s="1644"/>
      <c r="CQ67" s="1626"/>
      <c r="CR67" s="1626" t="str">
        <f>IF(T67="","",T67)</f>
        <v>Группа потребителей</v>
      </c>
      <c r="CS67" s="1626"/>
      <c r="CT67" s="1626"/>
      <c r="CU67" s="1637">
        <v>0</v>
      </c>
    </row>
    <row s="1852" customFormat="1" customHeight="1" ht="21.75">
      <c r="A68" s="1365"/>
      <c r="B68" s="1365"/>
      <c r="C68" s="1365"/>
      <c r="D68" s="1365"/>
      <c r="E68" s="2261"/>
      <c r="F68" s="2261">
        <v>1</v>
      </c>
      <c r="G68" s="2261"/>
      <c r="H68" s="2261"/>
      <c r="I68" s="2288"/>
      <c r="J68" s="2288"/>
      <c r="K68" s="2258" t="str">
        <f>J67&amp;".1"</f>
        <v>1.2.1.1.1.1</v>
      </c>
      <c r="L68" s="1371"/>
      <c r="M68" s="1778"/>
      <c r="N68" s="1778"/>
      <c r="O68" s="1778"/>
      <c r="P68" s="2376"/>
      <c r="Q68" s="2376"/>
      <c r="R68" s="359">
        <v>1</v>
      </c>
      <c r="S68" s="2275" t="str">
        <f>$K68</f>
        <v>1.2.1.1.1.1</v>
      </c>
      <c r="T68" s="1439" t="s">
        <v>544</v>
      </c>
      <c r="U68" s="302"/>
      <c r="V68" s="753"/>
      <c r="W68" s="753"/>
      <c r="X68" s="1259"/>
      <c r="Y68" s="2604"/>
      <c r="Z68" s="2109" t="s">
        <v>65</v>
      </c>
      <c r="AA68" s="2604"/>
      <c r="AB68" s="2109" t="s">
        <v>65</v>
      </c>
      <c r="AC68" s="753">
        <v>0</v>
      </c>
      <c r="AD68" s="753"/>
      <c r="AE68" s="1259"/>
      <c r="AF68" s="2604">
        <v>44927</v>
      </c>
      <c r="AG68" s="2109" t="s">
        <v>65</v>
      </c>
      <c r="AH68" s="2289">
        <v>45291</v>
      </c>
      <c r="AI68" s="2109" t="s">
        <v>65</v>
      </c>
      <c r="AJ68" s="753"/>
      <c r="AK68" s="753"/>
      <c r="AL68" s="1259"/>
      <c r="AM68" s="2604">
        <v>45292</v>
      </c>
      <c r="AN68" s="2109" t="s">
        <v>65</v>
      </c>
      <c r="AO68" s="2604">
        <v>45473</v>
      </c>
      <c r="AP68" s="2109" t="s">
        <v>65</v>
      </c>
      <c r="AQ68" s="753"/>
      <c r="AR68" s="753"/>
      <c r="AS68" s="1259"/>
      <c r="AT68" s="2604">
        <v>45474</v>
      </c>
      <c r="AU68" s="2109" t="s">
        <v>65</v>
      </c>
      <c r="AV68" s="2604">
        <v>45657</v>
      </c>
      <c r="AW68" s="2109" t="s">
        <v>65</v>
      </c>
      <c r="AX68" s="753"/>
      <c r="AY68" s="753"/>
      <c r="AZ68" s="1259"/>
      <c r="BA68" s="2604">
        <v>45658</v>
      </c>
      <c r="BB68" s="2109" t="s">
        <v>65</v>
      </c>
      <c r="BC68" s="2604">
        <v>45838</v>
      </c>
      <c r="BD68" s="2109" t="s">
        <v>65</v>
      </c>
      <c r="BE68" s="753">
        <v>26.2</v>
      </c>
      <c r="BF68" s="753"/>
      <c r="BG68" s="1259"/>
      <c r="BH68" s="2604">
        <v>45839</v>
      </c>
      <c r="BI68" s="2109" t="s">
        <v>65</v>
      </c>
      <c r="BJ68" s="2604">
        <v>46022</v>
      </c>
      <c r="BK68" s="2109" t="s">
        <v>65</v>
      </c>
      <c r="BL68" s="753">
        <v>26.2</v>
      </c>
      <c r="BM68" s="753"/>
      <c r="BN68" s="1259"/>
      <c r="BO68" s="2604">
        <v>46023</v>
      </c>
      <c r="BP68" s="2109" t="s">
        <v>65</v>
      </c>
      <c r="BQ68" s="2604">
        <v>46203</v>
      </c>
      <c r="BR68" s="2109" t="s">
        <v>65</v>
      </c>
      <c r="BS68" s="753">
        <v>39.88</v>
      </c>
      <c r="BT68" s="753"/>
      <c r="BU68" s="1259"/>
      <c r="BV68" s="2604">
        <v>46204</v>
      </c>
      <c r="BW68" s="2109" t="s">
        <v>65</v>
      </c>
      <c r="BX68" s="2604">
        <v>46387</v>
      </c>
      <c r="BY68" s="2109" t="s">
        <v>65</v>
      </c>
      <c r="BZ68" s="753">
        <v>37.7</v>
      </c>
      <c r="CA68" s="753"/>
      <c r="CB68" s="1259"/>
      <c r="CC68" s="2604">
        <v>46388</v>
      </c>
      <c r="CD68" s="2109" t="s">
        <v>65</v>
      </c>
      <c r="CE68" s="2604">
        <v>46568</v>
      </c>
      <c r="CF68" s="2109" t="s">
        <v>65</v>
      </c>
      <c r="CG68" s="753">
        <v>37.7</v>
      </c>
      <c r="CH68" s="753"/>
      <c r="CI68" s="1259"/>
      <c r="CJ68" s="2604">
        <v>46569</v>
      </c>
      <c r="CK68" s="2109" t="s">
        <v>65</v>
      </c>
      <c r="CL68" s="2604">
        <v>46752</v>
      </c>
      <c r="CM68" s="2109" t="s">
        <v>65</v>
      </c>
      <c r="CN68" s="1440"/>
      <c r="CO68"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68" s="1644">
        <f>STRCHECKDATE(V69:CN69)</f>
      </c>
      <c r="CQ68" s="1626"/>
      <c r="CR68" s="1626" t="str">
        <f>IF(T68="","",T68)</f>
        <v>население, исполнители коммунальных услуг (с НДС)</v>
      </c>
      <c r="CS68" s="1626"/>
      <c r="CT68" s="1626"/>
      <c r="CU68" s="1637">
        <v>0</v>
      </c>
    </row>
    <row s="1852" customFormat="1" customHeight="1" ht="6.75">
      <c r="A69" s="1365"/>
      <c r="B69" s="1365"/>
      <c r="C69" s="1365"/>
      <c r="D69" s="1365"/>
      <c r="E69" s="2261"/>
      <c r="F69" s="2261">
        <v>1</v>
      </c>
      <c r="G69" s="2261"/>
      <c r="H69" s="2261"/>
      <c r="I69" s="2288"/>
      <c r="J69" s="2288"/>
      <c r="K69" s="2258"/>
      <c r="L69" s="1371"/>
      <c r="M69" s="1778"/>
      <c r="N69" s="1778"/>
      <c r="O69" s="1778"/>
      <c r="P69" s="2376"/>
      <c r="Q69" s="2376"/>
      <c r="R69" s="359"/>
      <c r="S69" s="2515"/>
      <c r="T69" s="302"/>
      <c r="U69" s="302"/>
      <c r="V69" s="327"/>
      <c r="W69" s="327"/>
      <c r="X69" s="330" t="str">
        <f>Y68&amp;"-"&amp;AA68</f>
        <v>-</v>
      </c>
      <c r="Y69" s="2311"/>
      <c r="Z69" s="2109"/>
      <c r="AA69" s="2311"/>
      <c r="AB69" s="2109"/>
      <c r="AC69" s="327"/>
      <c r="AD69" s="327"/>
      <c r="AE69" s="330" t="str">
        <f>AF68&amp;"-"&amp;AH68</f>
        <v>44927-45291</v>
      </c>
      <c r="AF69" s="2311"/>
      <c r="AG69" s="2109"/>
      <c r="AH69" s="2290"/>
      <c r="AI69" s="2109"/>
      <c r="AJ69" s="327"/>
      <c r="AK69" s="327"/>
      <c r="AL69" s="330" t="str">
        <f>AM68&amp;"-"&amp;AO68</f>
        <v>45292-45473</v>
      </c>
      <c r="AM69" s="2311"/>
      <c r="AN69" s="2109"/>
      <c r="AO69" s="2311"/>
      <c r="AP69" s="2109"/>
      <c r="AQ69" s="327"/>
      <c r="AR69" s="327"/>
      <c r="AS69" s="330" t="str">
        <f>AT68&amp;"-"&amp;AV68</f>
        <v>45474-45657</v>
      </c>
      <c r="AT69" s="2311"/>
      <c r="AU69" s="2109"/>
      <c r="AV69" s="2311"/>
      <c r="AW69" s="2109"/>
      <c r="AX69" s="327"/>
      <c r="AY69" s="327"/>
      <c r="AZ69" s="330" t="str">
        <f>BA68&amp;"-"&amp;BC68</f>
        <v>45658-45838</v>
      </c>
      <c r="BA69" s="2311"/>
      <c r="BB69" s="2109"/>
      <c r="BC69" s="2311"/>
      <c r="BD69" s="2109"/>
      <c r="BE69" s="327"/>
      <c r="BF69" s="327"/>
      <c r="BG69" s="330" t="str">
        <f>BH68&amp;"-"&amp;BJ68</f>
        <v>45839-46022</v>
      </c>
      <c r="BH69" s="2311"/>
      <c r="BI69" s="2109"/>
      <c r="BJ69" s="2311"/>
      <c r="BK69" s="2109"/>
      <c r="BL69" s="327"/>
      <c r="BM69" s="327"/>
      <c r="BN69" s="330" t="str">
        <f>BO68&amp;"-"&amp;BQ68</f>
        <v>46023-46203</v>
      </c>
      <c r="BO69" s="2311"/>
      <c r="BP69" s="2109"/>
      <c r="BQ69" s="2311"/>
      <c r="BR69" s="2109"/>
      <c r="BS69" s="327"/>
      <c r="BT69" s="327"/>
      <c r="BU69" s="330" t="str">
        <f>BV68&amp;"-"&amp;BX68</f>
        <v>46204-46387</v>
      </c>
      <c r="BV69" s="2311"/>
      <c r="BW69" s="2109"/>
      <c r="BX69" s="2311"/>
      <c r="BY69" s="2109"/>
      <c r="BZ69" s="327"/>
      <c r="CA69" s="327"/>
      <c r="CB69" s="330" t="str">
        <f>CC68&amp;"-"&amp;CE68</f>
        <v>46388-46568</v>
      </c>
      <c r="CC69" s="2311"/>
      <c r="CD69" s="2109"/>
      <c r="CE69" s="2311"/>
      <c r="CF69" s="2109"/>
      <c r="CG69" s="327"/>
      <c r="CH69" s="327"/>
      <c r="CI69" s="330" t="str">
        <f>CJ68&amp;"-"&amp;CL68</f>
        <v>46569-46752</v>
      </c>
      <c r="CJ69" s="2311"/>
      <c r="CK69" s="2109"/>
      <c r="CL69" s="2311"/>
      <c r="CM69" s="2109"/>
      <c r="CN69" s="1441"/>
      <c r="CO69" s="2351"/>
      <c r="CP69" s="1644"/>
      <c r="CQ69" s="1626"/>
      <c r="CR69" s="1626" t="str">
        <f>IF(T69="","",T69)</f>
        <v/>
      </c>
      <c r="CS69" s="1626"/>
      <c r="CT69" s="1626"/>
      <c r="CU69" s="1637">
        <v>0</v>
      </c>
    </row>
    <row s="1852" customFormat="1" customHeight="1" ht="15.75">
      <c r="A70" s="1365"/>
      <c r="B70" s="1365"/>
      <c r="C70" s="1365"/>
      <c r="D70" s="1365"/>
      <c r="E70" s="2261"/>
      <c r="F70" s="2261">
        <v>1</v>
      </c>
      <c r="G70" s="2261"/>
      <c r="H70" s="2261"/>
      <c r="I70" s="2288"/>
      <c r="J70" s="2258"/>
      <c r="K70" s="1365"/>
      <c r="L70" s="1371"/>
      <c r="M70" s="1778"/>
      <c r="N70" s="1778"/>
      <c r="O70" s="1778"/>
      <c r="P70" s="2376"/>
      <c r="Q70" s="2376"/>
      <c r="R70" s="358"/>
      <c r="S70" s="3232"/>
      <c r="T70" s="3233" t="s">
        <v>507</v>
      </c>
      <c r="U70" s="3234"/>
      <c r="V70" s="3235"/>
      <c r="W70" s="3236"/>
      <c r="X70" s="3237"/>
      <c r="Y70" s="3238"/>
      <c r="Z70" s="3239"/>
      <c r="AA70" s="3240"/>
      <c r="AB70" s="3241"/>
      <c r="AC70" s="3242"/>
      <c r="AD70" s="3243"/>
      <c r="AE70" s="3244"/>
      <c r="AF70" s="3245"/>
      <c r="AG70" s="3246"/>
      <c r="AH70" s="3247"/>
      <c r="AI70" s="3248"/>
      <c r="AJ70" s="4515"/>
      <c r="AK70" s="4516"/>
      <c r="AL70" s="4517"/>
      <c r="AM70" s="3252"/>
      <c r="AN70" s="4518"/>
      <c r="AO70" s="3254"/>
      <c r="AP70" s="4519"/>
      <c r="AQ70" s="4520"/>
      <c r="AR70" s="4521"/>
      <c r="AS70" s="4522"/>
      <c r="AT70" s="3259"/>
      <c r="AU70" s="4523"/>
      <c r="AV70" s="3261"/>
      <c r="AW70" s="4524"/>
      <c r="AX70" s="3263"/>
      <c r="AY70" s="4525"/>
      <c r="AZ70" s="4526"/>
      <c r="BA70" s="3266"/>
      <c r="BB70" s="4527"/>
      <c r="BC70" s="3268"/>
      <c r="BD70" s="4528"/>
      <c r="BE70" s="4529"/>
      <c r="BF70" s="4530"/>
      <c r="BG70" s="4531"/>
      <c r="BH70" s="3273"/>
      <c r="BI70" s="4532"/>
      <c r="BJ70" s="3275"/>
      <c r="BK70" s="4533"/>
      <c r="BL70" s="4534"/>
      <c r="BM70" s="4535"/>
      <c r="BN70" s="4536"/>
      <c r="BO70" s="3280"/>
      <c r="BP70" s="4537"/>
      <c r="BQ70" s="3282"/>
      <c r="BR70" s="4538"/>
      <c r="BS70" s="4539"/>
      <c r="BT70" s="4540"/>
      <c r="BU70" s="4541"/>
      <c r="BV70" s="3287"/>
      <c r="BW70" s="4542"/>
      <c r="BX70" s="3289"/>
      <c r="BY70" s="4543"/>
      <c r="BZ70" s="4544"/>
      <c r="CA70" s="4545"/>
      <c r="CB70" s="4546"/>
      <c r="CC70" s="3294"/>
      <c r="CD70" s="4547"/>
      <c r="CE70" s="3296"/>
      <c r="CF70" s="4548"/>
      <c r="CG70" s="4549"/>
      <c r="CH70" s="4550"/>
      <c r="CI70" s="4551"/>
      <c r="CJ70" s="3301"/>
      <c r="CK70" s="4552"/>
      <c r="CL70" s="3303"/>
      <c r="CM70" s="4553"/>
      <c r="CN70" s="3305"/>
      <c r="CO70" s="1260" t="s">
        <v>508</v>
      </c>
      <c r="CP70" s="1644"/>
      <c r="CQ70" s="1626"/>
      <c r="CR70" s="1626" t="str">
        <f>IF(T70="","",T70)</f>
        <v>Добавить значение признака дифференциации</v>
      </c>
      <c r="CS70" s="1626"/>
      <c r="CT70" s="1626"/>
      <c r="CU70" s="1637">
        <v>0</v>
      </c>
    </row>
    <row s="1852" customFormat="1" customHeight="1" ht="17.25">
      <c r="A71" s="1365"/>
      <c r="B71" s="1365"/>
      <c r="C71" s="1365"/>
      <c r="D71" s="1365"/>
      <c r="E71" s="2261"/>
      <c r="F71" s="2261"/>
      <c r="G71" s="2261"/>
      <c r="H71" s="2261"/>
      <c r="I71" s="2288"/>
      <c r="J71" s="2258" t="str">
        <f>I66&amp;".2"</f>
        <v>1.2.1.1.2</v>
      </c>
      <c r="K71" s="1365"/>
      <c r="L71" s="1371" t="s">
        <v>430</v>
      </c>
      <c r="M71" s="1778"/>
      <c r="N71" s="1778"/>
      <c r="O71" s="1778"/>
      <c r="P71" s="2376"/>
      <c r="Q71" s="685" t="s">
        <v>108</v>
      </c>
      <c r="R71" s="359"/>
      <c r="S71" s="2275" t="str">
        <f>$J71</f>
        <v>1.2.1.1.2</v>
      </c>
      <c r="T71" s="288" t="s">
        <v>431</v>
      </c>
      <c r="U71" s="302"/>
      <c r="V71" s="2247"/>
      <c r="W71" s="2248"/>
      <c r="X71" s="2248"/>
      <c r="Y71" s="2248"/>
      <c r="Z71" s="2248"/>
      <c r="AA71" s="2248"/>
      <c r="AB71" s="2249"/>
      <c r="AC71" s="2247" t="s">
        <v>545</v>
      </c>
      <c r="AD71" s="2248"/>
      <c r="AE71" s="2248"/>
      <c r="AF71" s="2248"/>
      <c r="AG71" s="2248"/>
      <c r="AH71" s="2248"/>
      <c r="AI71" s="2248"/>
      <c r="AJ71" s="4133"/>
      <c r="AK71" s="4134"/>
      <c r="AL71" s="4134"/>
      <c r="AM71" s="2248"/>
      <c r="AN71" s="4134"/>
      <c r="AO71" s="2248"/>
      <c r="AP71" s="4135"/>
      <c r="AQ71" s="4133"/>
      <c r="AR71" s="4134"/>
      <c r="AS71" s="4134"/>
      <c r="AT71" s="2248"/>
      <c r="AU71" s="4134"/>
      <c r="AV71" s="2248"/>
      <c r="AW71" s="4135"/>
      <c r="AX71" s="2247"/>
      <c r="AY71" s="4134"/>
      <c r="AZ71" s="4134"/>
      <c r="BA71" s="2248"/>
      <c r="BB71" s="4134"/>
      <c r="BC71" s="2248"/>
      <c r="BD71" s="4135"/>
      <c r="BE71" s="4133"/>
      <c r="BF71" s="4134"/>
      <c r="BG71" s="4134"/>
      <c r="BH71" s="2248"/>
      <c r="BI71" s="4134"/>
      <c r="BJ71" s="2248"/>
      <c r="BK71" s="4135"/>
      <c r="BL71" s="4133"/>
      <c r="BM71" s="4134"/>
      <c r="BN71" s="4134"/>
      <c r="BO71" s="2248"/>
      <c r="BP71" s="4134"/>
      <c r="BQ71" s="2248"/>
      <c r="BR71" s="4135"/>
      <c r="BS71" s="4133"/>
      <c r="BT71" s="4134"/>
      <c r="BU71" s="4134"/>
      <c r="BV71" s="2248"/>
      <c r="BW71" s="4134"/>
      <c r="BX71" s="2248"/>
      <c r="BY71" s="4135"/>
      <c r="BZ71" s="4133"/>
      <c r="CA71" s="4134"/>
      <c r="CB71" s="4134"/>
      <c r="CC71" s="2248"/>
      <c r="CD71" s="4134"/>
      <c r="CE71" s="2248"/>
      <c r="CF71" s="4135"/>
      <c r="CG71" s="4133"/>
      <c r="CH71" s="4134"/>
      <c r="CI71" s="4134"/>
      <c r="CJ71" s="2248"/>
      <c r="CK71" s="4134"/>
      <c r="CL71" s="2248"/>
      <c r="CM71" s="4135"/>
      <c r="CN71" s="2249"/>
      <c r="CO71" s="1309" t="s">
        <v>506</v>
      </c>
      <c r="CP71" s="1644"/>
      <c r="CQ71" s="1626"/>
      <c r="CR71" s="1626" t="str">
        <f>IF(T71="","",T71)</f>
        <v>Группа потребителей</v>
      </c>
      <c r="CS71" s="1626"/>
      <c r="CT71" s="1626"/>
      <c r="CU71" s="1637">
        <v>0</v>
      </c>
    </row>
    <row s="1852" customFormat="1" customHeight="1" ht="17.25">
      <c r="A72" s="1365"/>
      <c r="B72" s="1365"/>
      <c r="C72" s="1365"/>
      <c r="D72" s="1365"/>
      <c r="E72" s="2261"/>
      <c r="F72" s="2261"/>
      <c r="G72" s="2261"/>
      <c r="H72" s="2261"/>
      <c r="I72" s="2288"/>
      <c r="J72" s="2288" t="str">
        <f>I66&amp;".1"</f>
        <v>1.2.1.1.1</v>
      </c>
      <c r="K72" s="2258" t="str">
        <f>J71&amp;".1"</f>
        <v>1.2.1.1.2.1</v>
      </c>
      <c r="L72" s="1371"/>
      <c r="M72" s="1778"/>
      <c r="N72" s="1778"/>
      <c r="O72" s="1778"/>
      <c r="P72" s="2376"/>
      <c r="Q72" s="2376"/>
      <c r="R72" s="359">
        <v>1</v>
      </c>
      <c r="S72" s="2275" t="str">
        <f>$K72</f>
        <v>1.2.1.1.2.1</v>
      </c>
      <c r="T72" s="1439" t="s">
        <v>546</v>
      </c>
      <c r="U72" s="302"/>
      <c r="V72" s="753"/>
      <c r="W72" s="753"/>
      <c r="X72" s="1259"/>
      <c r="Y72" s="2604"/>
      <c r="Z72" s="2109" t="s">
        <v>65</v>
      </c>
      <c r="AA72" s="2604"/>
      <c r="AB72" s="2109" t="s">
        <v>65</v>
      </c>
      <c r="AC72" s="753"/>
      <c r="AD72" s="753"/>
      <c r="AE72" s="1259"/>
      <c r="AF72" s="2604">
        <v>44927</v>
      </c>
      <c r="AG72" s="2109" t="s">
        <v>65</v>
      </c>
      <c r="AH72" s="2289">
        <v>45291</v>
      </c>
      <c r="AI72" s="2109" t="s">
        <v>65</v>
      </c>
      <c r="AJ72" s="753"/>
      <c r="AK72" s="753"/>
      <c r="AL72" s="1259"/>
      <c r="AM72" s="2604">
        <v>45292</v>
      </c>
      <c r="AN72" s="2109" t="s">
        <v>65</v>
      </c>
      <c r="AO72" s="2604">
        <v>45473</v>
      </c>
      <c r="AP72" s="2109" t="s">
        <v>65</v>
      </c>
      <c r="AQ72" s="753"/>
      <c r="AR72" s="753"/>
      <c r="AS72" s="1259"/>
      <c r="AT72" s="2604">
        <v>45474</v>
      </c>
      <c r="AU72" s="2109" t="s">
        <v>65</v>
      </c>
      <c r="AV72" s="2604">
        <v>45657</v>
      </c>
      <c r="AW72" s="2109" t="s">
        <v>65</v>
      </c>
      <c r="AX72" s="753"/>
      <c r="AY72" s="753"/>
      <c r="AZ72" s="1259"/>
      <c r="BA72" s="2604">
        <v>45658</v>
      </c>
      <c r="BB72" s="2109" t="s">
        <v>65</v>
      </c>
      <c r="BC72" s="2604">
        <v>45838</v>
      </c>
      <c r="BD72" s="2109" t="s">
        <v>65</v>
      </c>
      <c r="BE72" s="753">
        <v>21.83</v>
      </c>
      <c r="BF72" s="753"/>
      <c r="BG72" s="1259"/>
      <c r="BH72" s="2604">
        <v>45839</v>
      </c>
      <c r="BI72" s="2109" t="s">
        <v>65</v>
      </c>
      <c r="BJ72" s="2604">
        <v>46022</v>
      </c>
      <c r="BK72" s="2109" t="s">
        <v>65</v>
      </c>
      <c r="BL72" s="753">
        <v>21.83</v>
      </c>
      <c r="BM72" s="753"/>
      <c r="BN72" s="1259"/>
      <c r="BO72" s="2604">
        <v>46023</v>
      </c>
      <c r="BP72" s="2109" t="s">
        <v>65</v>
      </c>
      <c r="BQ72" s="2604">
        <v>46203</v>
      </c>
      <c r="BR72" s="2109" t="s">
        <v>65</v>
      </c>
      <c r="BS72" s="753">
        <v>33.23</v>
      </c>
      <c r="BT72" s="753"/>
      <c r="BU72" s="1259"/>
      <c r="BV72" s="2604">
        <v>46204</v>
      </c>
      <c r="BW72" s="2109" t="s">
        <v>65</v>
      </c>
      <c r="BX72" s="2604">
        <v>46387</v>
      </c>
      <c r="BY72" s="2109" t="s">
        <v>65</v>
      </c>
      <c r="BZ72" s="753">
        <v>31.42</v>
      </c>
      <c r="CA72" s="753"/>
      <c r="CB72" s="1259"/>
      <c r="CC72" s="2604">
        <v>46388</v>
      </c>
      <c r="CD72" s="2109" t="s">
        <v>65</v>
      </c>
      <c r="CE72" s="2604">
        <v>46568</v>
      </c>
      <c r="CF72" s="2109" t="s">
        <v>65</v>
      </c>
      <c r="CG72" s="753">
        <v>31.42</v>
      </c>
      <c r="CH72" s="753"/>
      <c r="CI72" s="1259"/>
      <c r="CJ72" s="2604">
        <v>46569</v>
      </c>
      <c r="CK72" s="2109" t="s">
        <v>65</v>
      </c>
      <c r="CL72" s="2604">
        <v>46752</v>
      </c>
      <c r="CM72" s="2109" t="s">
        <v>65</v>
      </c>
      <c r="CN72" s="1440"/>
      <c r="CO72"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72" s="1644">
        <f>STRCHECKDATE(V73:CN73)</f>
      </c>
      <c r="CQ72" s="1626"/>
      <c r="CR72" s="1626" t="str">
        <f>IF(T72="","",T72)</f>
        <v>иные потребители (без НДС)</v>
      </c>
      <c r="CS72" s="1626"/>
      <c r="CT72" s="1626"/>
      <c r="CU72" s="1637">
        <v>0</v>
      </c>
    </row>
    <row s="1852" customFormat="1" customHeight="1" ht="14.25">
      <c r="A73" s="1365"/>
      <c r="B73" s="1365"/>
      <c r="C73" s="1365"/>
      <c r="D73" s="1365"/>
      <c r="E73" s="2261"/>
      <c r="F73" s="2261"/>
      <c r="G73" s="2261"/>
      <c r="H73" s="2261"/>
      <c r="I73" s="2288"/>
      <c r="J73" s="2288" t="str">
        <f>I66&amp;".1"</f>
        <v>1.2.1.1.1</v>
      </c>
      <c r="K73" s="2258"/>
      <c r="L73" s="1371"/>
      <c r="M73" s="1778"/>
      <c r="N73" s="1778"/>
      <c r="O73" s="1778"/>
      <c r="P73" s="2376"/>
      <c r="Q73" s="2376"/>
      <c r="R73" s="359"/>
      <c r="S73" s="2515"/>
      <c r="T73" s="302"/>
      <c r="U73" s="302"/>
      <c r="V73" s="327"/>
      <c r="W73" s="327"/>
      <c r="X73" s="330" t="str">
        <f>Y72&amp;"-"&amp;AA72</f>
        <v>-</v>
      </c>
      <c r="Y73" s="2311"/>
      <c r="Z73" s="2109"/>
      <c r="AA73" s="2311"/>
      <c r="AB73" s="2109"/>
      <c r="AC73" s="327"/>
      <c r="AD73" s="327"/>
      <c r="AE73" s="330" t="str">
        <f>AF72&amp;"-"&amp;AH72</f>
        <v>44927-45291</v>
      </c>
      <c r="AF73" s="2311"/>
      <c r="AG73" s="2109"/>
      <c r="AH73" s="2290"/>
      <c r="AI73" s="2109"/>
      <c r="AJ73" s="327"/>
      <c r="AK73" s="327"/>
      <c r="AL73" s="330" t="str">
        <f>AM72&amp;"-"&amp;AO72</f>
        <v>45292-45473</v>
      </c>
      <c r="AM73" s="2311"/>
      <c r="AN73" s="2109"/>
      <c r="AO73" s="2311"/>
      <c r="AP73" s="2109"/>
      <c r="AQ73" s="327"/>
      <c r="AR73" s="327"/>
      <c r="AS73" s="330" t="str">
        <f>AT72&amp;"-"&amp;AV72</f>
        <v>45474-45657</v>
      </c>
      <c r="AT73" s="2311"/>
      <c r="AU73" s="2109"/>
      <c r="AV73" s="2311"/>
      <c r="AW73" s="2109"/>
      <c r="AX73" s="327"/>
      <c r="AY73" s="327"/>
      <c r="AZ73" s="330" t="str">
        <f>BA72&amp;"-"&amp;BC72</f>
        <v>45658-45838</v>
      </c>
      <c r="BA73" s="2311"/>
      <c r="BB73" s="2109"/>
      <c r="BC73" s="2311"/>
      <c r="BD73" s="2109"/>
      <c r="BE73" s="327"/>
      <c r="BF73" s="327"/>
      <c r="BG73" s="330" t="str">
        <f>BH72&amp;"-"&amp;BJ72</f>
        <v>45839-46022</v>
      </c>
      <c r="BH73" s="2311"/>
      <c r="BI73" s="2109"/>
      <c r="BJ73" s="2311"/>
      <c r="BK73" s="2109"/>
      <c r="BL73" s="327"/>
      <c r="BM73" s="327"/>
      <c r="BN73" s="330" t="str">
        <f>BO72&amp;"-"&amp;BQ72</f>
        <v>46023-46203</v>
      </c>
      <c r="BO73" s="2311"/>
      <c r="BP73" s="2109"/>
      <c r="BQ73" s="2311"/>
      <c r="BR73" s="2109"/>
      <c r="BS73" s="327"/>
      <c r="BT73" s="327"/>
      <c r="BU73" s="330" t="str">
        <f>BV72&amp;"-"&amp;BX72</f>
        <v>46204-46387</v>
      </c>
      <c r="BV73" s="2311"/>
      <c r="BW73" s="2109"/>
      <c r="BX73" s="2311"/>
      <c r="BY73" s="2109"/>
      <c r="BZ73" s="327"/>
      <c r="CA73" s="327"/>
      <c r="CB73" s="330" t="str">
        <f>CC72&amp;"-"&amp;CE72</f>
        <v>46388-46568</v>
      </c>
      <c r="CC73" s="2311"/>
      <c r="CD73" s="2109"/>
      <c r="CE73" s="2311"/>
      <c r="CF73" s="2109"/>
      <c r="CG73" s="327"/>
      <c r="CH73" s="327"/>
      <c r="CI73" s="330" t="str">
        <f>CJ72&amp;"-"&amp;CL72</f>
        <v>46569-46752</v>
      </c>
      <c r="CJ73" s="2311"/>
      <c r="CK73" s="2109"/>
      <c r="CL73" s="2311"/>
      <c r="CM73" s="2109"/>
      <c r="CN73" s="1441"/>
      <c r="CO73" s="2351"/>
      <c r="CP73" s="1644"/>
      <c r="CQ73" s="1626"/>
      <c r="CR73" s="1626" t="str">
        <f>IF(T73="","",T73)</f>
        <v/>
      </c>
      <c r="CS73" s="1626"/>
      <c r="CT73" s="1626"/>
      <c r="CU73" s="1637">
        <v>0</v>
      </c>
    </row>
    <row s="1852" customFormat="1" customHeight="1" ht="21">
      <c r="A74" s="1365"/>
      <c r="B74" s="1365"/>
      <c r="C74" s="1365"/>
      <c r="D74" s="1365"/>
      <c r="E74" s="2261"/>
      <c r="F74" s="2261"/>
      <c r="G74" s="2261"/>
      <c r="H74" s="2261"/>
      <c r="I74" s="2288"/>
      <c r="J74" s="2258" t="str">
        <f>I66&amp;".1"</f>
        <v>1.2.1.1.1</v>
      </c>
      <c r="K74" s="1365"/>
      <c r="L74" s="1371"/>
      <c r="M74" s="1778"/>
      <c r="N74" s="1778"/>
      <c r="O74" s="1778"/>
      <c r="P74" s="2376"/>
      <c r="Q74" s="2376"/>
      <c r="R74" s="358"/>
      <c r="S74" s="3306"/>
      <c r="T74" s="3307" t="s">
        <v>507</v>
      </c>
      <c r="U74" s="3308"/>
      <c r="V74" s="3309"/>
      <c r="W74" s="3310"/>
      <c r="X74" s="3311"/>
      <c r="Y74" s="3312"/>
      <c r="Z74" s="3313"/>
      <c r="AA74" s="3314"/>
      <c r="AB74" s="3315"/>
      <c r="AC74" s="3316"/>
      <c r="AD74" s="3317"/>
      <c r="AE74" s="3318"/>
      <c r="AF74" s="3319"/>
      <c r="AG74" s="3320"/>
      <c r="AH74" s="3321"/>
      <c r="AI74" s="3322"/>
      <c r="AJ74" s="4554"/>
      <c r="AK74" s="4555"/>
      <c r="AL74" s="4556"/>
      <c r="AM74" s="3326"/>
      <c r="AN74" s="4557"/>
      <c r="AO74" s="3328"/>
      <c r="AP74" s="4558"/>
      <c r="AQ74" s="4559"/>
      <c r="AR74" s="4560"/>
      <c r="AS74" s="4561"/>
      <c r="AT74" s="3333"/>
      <c r="AU74" s="4562"/>
      <c r="AV74" s="3335"/>
      <c r="AW74" s="4563"/>
      <c r="AX74" s="3337"/>
      <c r="AY74" s="4564"/>
      <c r="AZ74" s="4565"/>
      <c r="BA74" s="3340"/>
      <c r="BB74" s="4566"/>
      <c r="BC74" s="3342"/>
      <c r="BD74" s="4567"/>
      <c r="BE74" s="4568"/>
      <c r="BF74" s="4569"/>
      <c r="BG74" s="4570"/>
      <c r="BH74" s="3347"/>
      <c r="BI74" s="4571"/>
      <c r="BJ74" s="3349"/>
      <c r="BK74" s="4572"/>
      <c r="BL74" s="4573"/>
      <c r="BM74" s="4574"/>
      <c r="BN74" s="4575"/>
      <c r="BO74" s="3354"/>
      <c r="BP74" s="4576"/>
      <c r="BQ74" s="3356"/>
      <c r="BR74" s="4577"/>
      <c r="BS74" s="4578"/>
      <c r="BT74" s="4579"/>
      <c r="BU74" s="4580"/>
      <c r="BV74" s="3361"/>
      <c r="BW74" s="4581"/>
      <c r="BX74" s="3363"/>
      <c r="BY74" s="4582"/>
      <c r="BZ74" s="4583"/>
      <c r="CA74" s="4584"/>
      <c r="CB74" s="4585"/>
      <c r="CC74" s="3368"/>
      <c r="CD74" s="4586"/>
      <c r="CE74" s="3370"/>
      <c r="CF74" s="4587"/>
      <c r="CG74" s="4588"/>
      <c r="CH74" s="4589"/>
      <c r="CI74" s="4590"/>
      <c r="CJ74" s="3375"/>
      <c r="CK74" s="4591"/>
      <c r="CL74" s="3377"/>
      <c r="CM74" s="4592"/>
      <c r="CN74" s="3379"/>
      <c r="CO74" s="1260" t="s">
        <v>508</v>
      </c>
      <c r="CP74" s="1644"/>
      <c r="CQ74" s="1626"/>
      <c r="CR74" s="1626" t="str">
        <f>IF(T74="","",T74)</f>
        <v>Добавить значение признака дифференциации</v>
      </c>
      <c r="CS74" s="1626"/>
      <c r="CT74" s="1626"/>
      <c r="CU74" s="1637">
        <v>0</v>
      </c>
    </row>
    <row s="1852" customFormat="1" customHeight="1" ht="14.25">
      <c r="A75" s="1365"/>
      <c r="B75" s="1365"/>
      <c r="C75" s="1365"/>
      <c r="D75" s="1365"/>
      <c r="E75" s="2261"/>
      <c r="F75" s="2261"/>
      <c r="G75" s="2261"/>
      <c r="H75" s="2261"/>
      <c r="I75" s="2288"/>
      <c r="J75" s="2258" t="str">
        <f>I66&amp;".3"</f>
        <v>1.2.1.1.3</v>
      </c>
      <c r="K75" s="1365"/>
      <c r="L75" s="1371" t="s">
        <v>430</v>
      </c>
      <c r="M75" s="1778"/>
      <c r="N75" s="1778"/>
      <c r="O75" s="1778"/>
      <c r="P75" s="2376"/>
      <c r="Q75" s="685" t="s">
        <v>108</v>
      </c>
      <c r="R75" s="359"/>
      <c r="S75" s="2275" t="str">
        <f>$J75</f>
        <v>1.2.1.1.3</v>
      </c>
      <c r="T75" s="288" t="s">
        <v>431</v>
      </c>
      <c r="U75" s="302"/>
      <c r="V75" s="2247"/>
      <c r="W75" s="2248"/>
      <c r="X75" s="2248"/>
      <c r="Y75" s="2248"/>
      <c r="Z75" s="2248"/>
      <c r="AA75" s="2248"/>
      <c r="AB75" s="2249"/>
      <c r="AC75" s="2247" t="s">
        <v>547</v>
      </c>
      <c r="AD75" s="2248"/>
      <c r="AE75" s="2248"/>
      <c r="AF75" s="2248"/>
      <c r="AG75" s="2248"/>
      <c r="AH75" s="2248"/>
      <c r="AI75" s="2248"/>
      <c r="AJ75" s="4133"/>
      <c r="AK75" s="4134"/>
      <c r="AL75" s="4134"/>
      <c r="AM75" s="2248"/>
      <c r="AN75" s="4134"/>
      <c r="AO75" s="2248"/>
      <c r="AP75" s="4135"/>
      <c r="AQ75" s="4133"/>
      <c r="AR75" s="4134"/>
      <c r="AS75" s="4134"/>
      <c r="AT75" s="2248"/>
      <c r="AU75" s="4134"/>
      <c r="AV75" s="2248"/>
      <c r="AW75" s="4135"/>
      <c r="AX75" s="2247"/>
      <c r="AY75" s="4134"/>
      <c r="AZ75" s="4134"/>
      <c r="BA75" s="2248"/>
      <c r="BB75" s="4134"/>
      <c r="BC75" s="2248"/>
      <c r="BD75" s="4135"/>
      <c r="BE75" s="4133"/>
      <c r="BF75" s="4134"/>
      <c r="BG75" s="4134"/>
      <c r="BH75" s="2248"/>
      <c r="BI75" s="4134"/>
      <c r="BJ75" s="2248"/>
      <c r="BK75" s="4135"/>
      <c r="BL75" s="4133"/>
      <c r="BM75" s="4134"/>
      <c r="BN75" s="4134"/>
      <c r="BO75" s="2248"/>
      <c r="BP75" s="4134"/>
      <c r="BQ75" s="2248"/>
      <c r="BR75" s="4135"/>
      <c r="BS75" s="4133"/>
      <c r="BT75" s="4134"/>
      <c r="BU75" s="4134"/>
      <c r="BV75" s="2248"/>
      <c r="BW75" s="4134"/>
      <c r="BX75" s="2248"/>
      <c r="BY75" s="4135"/>
      <c r="BZ75" s="4133"/>
      <c r="CA75" s="4134"/>
      <c r="CB75" s="4134"/>
      <c r="CC75" s="2248"/>
      <c r="CD75" s="4134"/>
      <c r="CE75" s="2248"/>
      <c r="CF75" s="4135"/>
      <c r="CG75" s="4133"/>
      <c r="CH75" s="4134"/>
      <c r="CI75" s="4134"/>
      <c r="CJ75" s="2248"/>
      <c r="CK75" s="4134"/>
      <c r="CL75" s="2248"/>
      <c r="CM75" s="4135"/>
      <c r="CN75" s="2249"/>
      <c r="CO75" s="1309" t="s">
        <v>506</v>
      </c>
      <c r="CP75" s="1644"/>
      <c r="CQ75" s="1626"/>
      <c r="CR75" s="1626" t="str">
        <f>IF(T75="","",T75)</f>
        <v>Группа потребителей</v>
      </c>
      <c r="CS75" s="1626"/>
      <c r="CT75" s="1626"/>
      <c r="CU75" s="1637">
        <v>0</v>
      </c>
    </row>
    <row s="1852" customFormat="1" customHeight="1" ht="21">
      <c r="A76" s="1365"/>
      <c r="B76" s="1365"/>
      <c r="C76" s="1365"/>
      <c r="D76" s="1365"/>
      <c r="E76" s="2261"/>
      <c r="F76" s="2261"/>
      <c r="G76" s="2261"/>
      <c r="H76" s="2261"/>
      <c r="I76" s="2288"/>
      <c r="J76" s="2288" t="str">
        <f>I66&amp;".2"</f>
        <v>1.2.1.1.2</v>
      </c>
      <c r="K76" s="2258" t="str">
        <f>J75&amp;".1"</f>
        <v>1.2.1.1.3.1</v>
      </c>
      <c r="L76" s="1371"/>
      <c r="M76" s="1778"/>
      <c r="N76" s="1778"/>
      <c r="O76" s="1778"/>
      <c r="P76" s="2376"/>
      <c r="Q76" s="2376"/>
      <c r="R76" s="359">
        <v>1</v>
      </c>
      <c r="S76" s="2275" t="str">
        <f>$K76</f>
        <v>1.2.1.1.3.1</v>
      </c>
      <c r="T76" s="1439" t="s">
        <v>548</v>
      </c>
      <c r="U76" s="302"/>
      <c r="V76" s="753"/>
      <c r="W76" s="753"/>
      <c r="X76" s="1259"/>
      <c r="Y76" s="2604"/>
      <c r="Z76" s="2109" t="s">
        <v>65</v>
      </c>
      <c r="AA76" s="2604"/>
      <c r="AB76" s="2109" t="s">
        <v>65</v>
      </c>
      <c r="AC76" s="753"/>
      <c r="AD76" s="753"/>
      <c r="AE76" s="1259"/>
      <c r="AF76" s="2604">
        <v>44927</v>
      </c>
      <c r="AG76" s="2109" t="s">
        <v>65</v>
      </c>
      <c r="AH76" s="2289">
        <v>45291</v>
      </c>
      <c r="AI76" s="2109" t="s">
        <v>65</v>
      </c>
      <c r="AJ76" s="753"/>
      <c r="AK76" s="753"/>
      <c r="AL76" s="1259"/>
      <c r="AM76" s="2604">
        <v>45292</v>
      </c>
      <c r="AN76" s="2109" t="s">
        <v>65</v>
      </c>
      <c r="AO76" s="2604">
        <v>45473</v>
      </c>
      <c r="AP76" s="2109" t="s">
        <v>65</v>
      </c>
      <c r="AQ76" s="753"/>
      <c r="AR76" s="753"/>
      <c r="AS76" s="1259"/>
      <c r="AT76" s="2604">
        <v>45474</v>
      </c>
      <c r="AU76" s="2109" t="s">
        <v>65</v>
      </c>
      <c r="AV76" s="2604">
        <v>45657</v>
      </c>
      <c r="AW76" s="2109" t="s">
        <v>65</v>
      </c>
      <c r="AX76" s="753"/>
      <c r="AY76" s="753"/>
      <c r="AZ76" s="1259"/>
      <c r="BA76" s="2604">
        <v>45658</v>
      </c>
      <c r="BB76" s="2109" t="s">
        <v>65</v>
      </c>
      <c r="BC76" s="2604">
        <v>45838</v>
      </c>
      <c r="BD76" s="2109" t="s">
        <v>65</v>
      </c>
      <c r="BE76" s="753">
        <v>26.2</v>
      </c>
      <c r="BF76" s="753"/>
      <c r="BG76" s="1259"/>
      <c r="BH76" s="2604">
        <v>45839</v>
      </c>
      <c r="BI76" s="2109" t="s">
        <v>65</v>
      </c>
      <c r="BJ76" s="2604">
        <v>46022</v>
      </c>
      <c r="BK76" s="2109" t="s">
        <v>65</v>
      </c>
      <c r="BL76" s="753">
        <v>26.2</v>
      </c>
      <c r="BM76" s="753"/>
      <c r="BN76" s="1259"/>
      <c r="BO76" s="2604">
        <v>46023</v>
      </c>
      <c r="BP76" s="2109" t="s">
        <v>65</v>
      </c>
      <c r="BQ76" s="2604">
        <v>46203</v>
      </c>
      <c r="BR76" s="2109" t="s">
        <v>65</v>
      </c>
      <c r="BS76" s="753">
        <v>39.88</v>
      </c>
      <c r="BT76" s="753"/>
      <c r="BU76" s="1259"/>
      <c r="BV76" s="2604">
        <v>46204</v>
      </c>
      <c r="BW76" s="2109" t="s">
        <v>65</v>
      </c>
      <c r="BX76" s="2604">
        <v>46387</v>
      </c>
      <c r="BY76" s="2109" t="s">
        <v>65</v>
      </c>
      <c r="BZ76" s="753">
        <v>37.7</v>
      </c>
      <c r="CA76" s="753"/>
      <c r="CB76" s="1259"/>
      <c r="CC76" s="2604">
        <v>46388</v>
      </c>
      <c r="CD76" s="2109" t="s">
        <v>65</v>
      </c>
      <c r="CE76" s="2604">
        <v>46568</v>
      </c>
      <c r="CF76" s="2109" t="s">
        <v>65</v>
      </c>
      <c r="CG76" s="753">
        <v>37.7</v>
      </c>
      <c r="CH76" s="753"/>
      <c r="CI76" s="1259"/>
      <c r="CJ76" s="2604">
        <v>46569</v>
      </c>
      <c r="CK76" s="2109" t="s">
        <v>65</v>
      </c>
      <c r="CL76" s="2604">
        <v>46752</v>
      </c>
      <c r="CM76" s="2109" t="s">
        <v>65</v>
      </c>
      <c r="CN76" s="1440"/>
      <c r="CO7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76" s="1644">
        <f>STRCHECKDATE(V77:CN77)</f>
      </c>
      <c r="CQ76" s="1626"/>
      <c r="CR76" s="1626" t="str">
        <f>IF(T76="","",T76)</f>
        <v>Экономически обоснованные тарифы (с НДС)</v>
      </c>
      <c r="CS76" s="1626"/>
      <c r="CT76" s="1626"/>
      <c r="CU76" s="1637">
        <v>0</v>
      </c>
    </row>
    <row s="1852" customFormat="1" customHeight="1" ht="14.25">
      <c r="A77" s="1365"/>
      <c r="B77" s="1365"/>
      <c r="C77" s="1365"/>
      <c r="D77" s="1365"/>
      <c r="E77" s="2261"/>
      <c r="F77" s="2261"/>
      <c r="G77" s="2261"/>
      <c r="H77" s="2261"/>
      <c r="I77" s="2288"/>
      <c r="J77" s="2288" t="str">
        <f>I66&amp;".2"</f>
        <v>1.2.1.1.2</v>
      </c>
      <c r="K77" s="2258"/>
      <c r="L77" s="1371"/>
      <c r="M77" s="1778"/>
      <c r="N77" s="1778"/>
      <c r="O77" s="1778"/>
      <c r="P77" s="2376"/>
      <c r="Q77" s="2376"/>
      <c r="R77" s="359"/>
      <c r="S77" s="2515"/>
      <c r="T77" s="302"/>
      <c r="U77" s="302"/>
      <c r="V77" s="327"/>
      <c r="W77" s="327"/>
      <c r="X77" s="330" t="str">
        <f>Y76&amp;"-"&amp;AA76</f>
        <v>-</v>
      </c>
      <c r="Y77" s="2311"/>
      <c r="Z77" s="2109"/>
      <c r="AA77" s="2311"/>
      <c r="AB77" s="2109"/>
      <c r="AC77" s="327"/>
      <c r="AD77" s="327"/>
      <c r="AE77" s="330" t="str">
        <f>AF76&amp;"-"&amp;AH76</f>
        <v>44927-45291</v>
      </c>
      <c r="AF77" s="2311"/>
      <c r="AG77" s="2109"/>
      <c r="AH77" s="2290"/>
      <c r="AI77" s="2109"/>
      <c r="AJ77" s="327"/>
      <c r="AK77" s="327"/>
      <c r="AL77" s="330" t="str">
        <f>AM76&amp;"-"&amp;AO76</f>
        <v>45292-45473</v>
      </c>
      <c r="AM77" s="2311"/>
      <c r="AN77" s="2109"/>
      <c r="AO77" s="2311"/>
      <c r="AP77" s="2109"/>
      <c r="AQ77" s="327"/>
      <c r="AR77" s="327"/>
      <c r="AS77" s="330" t="str">
        <f>AT76&amp;"-"&amp;AV76</f>
        <v>45474-45657</v>
      </c>
      <c r="AT77" s="2311"/>
      <c r="AU77" s="2109"/>
      <c r="AV77" s="2311"/>
      <c r="AW77" s="2109"/>
      <c r="AX77" s="327"/>
      <c r="AY77" s="327"/>
      <c r="AZ77" s="330" t="str">
        <f>BA76&amp;"-"&amp;BC76</f>
        <v>45658-45838</v>
      </c>
      <c r="BA77" s="2311"/>
      <c r="BB77" s="2109"/>
      <c r="BC77" s="2311"/>
      <c r="BD77" s="2109"/>
      <c r="BE77" s="327"/>
      <c r="BF77" s="327"/>
      <c r="BG77" s="330" t="str">
        <f>BH76&amp;"-"&amp;BJ76</f>
        <v>45839-46022</v>
      </c>
      <c r="BH77" s="2311"/>
      <c r="BI77" s="2109"/>
      <c r="BJ77" s="2311"/>
      <c r="BK77" s="2109"/>
      <c r="BL77" s="327"/>
      <c r="BM77" s="327"/>
      <c r="BN77" s="330" t="str">
        <f>BO76&amp;"-"&amp;BQ76</f>
        <v>46023-46203</v>
      </c>
      <c r="BO77" s="2311"/>
      <c r="BP77" s="2109"/>
      <c r="BQ77" s="2311"/>
      <c r="BR77" s="2109"/>
      <c r="BS77" s="327"/>
      <c r="BT77" s="327"/>
      <c r="BU77" s="330" t="str">
        <f>BV76&amp;"-"&amp;BX76</f>
        <v>46204-46387</v>
      </c>
      <c r="BV77" s="2311"/>
      <c r="BW77" s="2109"/>
      <c r="BX77" s="2311"/>
      <c r="BY77" s="2109"/>
      <c r="BZ77" s="327"/>
      <c r="CA77" s="327"/>
      <c r="CB77" s="330" t="str">
        <f>CC76&amp;"-"&amp;CE76</f>
        <v>46388-46568</v>
      </c>
      <c r="CC77" s="2311"/>
      <c r="CD77" s="2109"/>
      <c r="CE77" s="2311"/>
      <c r="CF77" s="2109"/>
      <c r="CG77" s="327"/>
      <c r="CH77" s="327"/>
      <c r="CI77" s="330" t="str">
        <f>CJ76&amp;"-"&amp;CL76</f>
        <v>46569-46752</v>
      </c>
      <c r="CJ77" s="2311"/>
      <c r="CK77" s="2109"/>
      <c r="CL77" s="2311"/>
      <c r="CM77" s="2109"/>
      <c r="CN77" s="1441"/>
      <c r="CO77" s="2351"/>
      <c r="CP77" s="1644"/>
      <c r="CQ77" s="1626"/>
      <c r="CR77" s="1626" t="str">
        <f>IF(T77="","",T77)</f>
        <v/>
      </c>
      <c r="CS77" s="1626"/>
      <c r="CT77" s="1626"/>
      <c r="CU77" s="1637">
        <v>0</v>
      </c>
    </row>
    <row s="1852" customFormat="1" customHeight="1" ht="21">
      <c r="A78" s="1365"/>
      <c r="B78" s="1365"/>
      <c r="C78" s="1365"/>
      <c r="D78" s="1365"/>
      <c r="E78" s="2261"/>
      <c r="F78" s="2261"/>
      <c r="G78" s="2261"/>
      <c r="H78" s="2261"/>
      <c r="I78" s="2288"/>
      <c r="J78" s="2258" t="str">
        <f>I66&amp;".2"</f>
        <v>1.2.1.1.2</v>
      </c>
      <c r="K78" s="1365"/>
      <c r="L78" s="1371"/>
      <c r="M78" s="1778"/>
      <c r="N78" s="1778"/>
      <c r="O78" s="1778"/>
      <c r="P78" s="2376"/>
      <c r="Q78" s="2376"/>
      <c r="R78" s="358"/>
      <c r="S78" s="3380"/>
      <c r="T78" s="3381" t="s">
        <v>507</v>
      </c>
      <c r="U78" s="3382"/>
      <c r="V78" s="3383"/>
      <c r="W78" s="3384"/>
      <c r="X78" s="3385"/>
      <c r="Y78" s="3386"/>
      <c r="Z78" s="3387"/>
      <c r="AA78" s="3388"/>
      <c r="AB78" s="3389"/>
      <c r="AC78" s="3390"/>
      <c r="AD78" s="3391"/>
      <c r="AE78" s="3392"/>
      <c r="AF78" s="3393"/>
      <c r="AG78" s="3394"/>
      <c r="AH78" s="3395"/>
      <c r="AI78" s="3396"/>
      <c r="AJ78" s="4593"/>
      <c r="AK78" s="4594"/>
      <c r="AL78" s="4595"/>
      <c r="AM78" s="3400"/>
      <c r="AN78" s="4596"/>
      <c r="AO78" s="3402"/>
      <c r="AP78" s="4597"/>
      <c r="AQ78" s="4598"/>
      <c r="AR78" s="4599"/>
      <c r="AS78" s="4600"/>
      <c r="AT78" s="3407"/>
      <c r="AU78" s="4601"/>
      <c r="AV78" s="3409"/>
      <c r="AW78" s="4602"/>
      <c r="AX78" s="3411"/>
      <c r="AY78" s="4603"/>
      <c r="AZ78" s="4604"/>
      <c r="BA78" s="3414"/>
      <c r="BB78" s="4605"/>
      <c r="BC78" s="3416"/>
      <c r="BD78" s="4606"/>
      <c r="BE78" s="4607"/>
      <c r="BF78" s="4608"/>
      <c r="BG78" s="4609"/>
      <c r="BH78" s="3421"/>
      <c r="BI78" s="4610"/>
      <c r="BJ78" s="3423"/>
      <c r="BK78" s="4611"/>
      <c r="BL78" s="4612"/>
      <c r="BM78" s="4613"/>
      <c r="BN78" s="4614"/>
      <c r="BO78" s="3428"/>
      <c r="BP78" s="4615"/>
      <c r="BQ78" s="3430"/>
      <c r="BR78" s="4616"/>
      <c r="BS78" s="4617"/>
      <c r="BT78" s="4618"/>
      <c r="BU78" s="4619"/>
      <c r="BV78" s="3435"/>
      <c r="BW78" s="4620"/>
      <c r="BX78" s="3437"/>
      <c r="BY78" s="4621"/>
      <c r="BZ78" s="4622"/>
      <c r="CA78" s="4623"/>
      <c r="CB78" s="4624"/>
      <c r="CC78" s="3442"/>
      <c r="CD78" s="4625"/>
      <c r="CE78" s="3444"/>
      <c r="CF78" s="4626"/>
      <c r="CG78" s="4627"/>
      <c r="CH78" s="4628"/>
      <c r="CI78" s="4629"/>
      <c r="CJ78" s="3449"/>
      <c r="CK78" s="4630"/>
      <c r="CL78" s="3451"/>
      <c r="CM78" s="4631"/>
      <c r="CN78" s="3453"/>
      <c r="CO78" s="1260" t="s">
        <v>508</v>
      </c>
      <c r="CP78" s="1644"/>
      <c r="CQ78" s="1626"/>
      <c r="CR78" s="1626" t="str">
        <f>IF(T78="","",T78)</f>
        <v>Добавить значение признака дифференциации</v>
      </c>
      <c r="CS78" s="1626"/>
      <c r="CT78" s="1626"/>
      <c r="CU78" s="1637">
        <v>0</v>
      </c>
    </row>
    <row s="1852" customFormat="1" customHeight="1" ht="17.25">
      <c r="A79" s="1365"/>
      <c r="B79" s="1365"/>
      <c r="C79" s="1365"/>
      <c r="D79" s="1365"/>
      <c r="E79" s="2261"/>
      <c r="F79" s="2261"/>
      <c r="G79" s="2261"/>
      <c r="H79" s="2261"/>
      <c r="I79" s="2288"/>
      <c r="J79" s="2258" t="str">
        <f>I66&amp;".4"</f>
        <v>1.2.1.1.4</v>
      </c>
      <c r="K79" s="1365"/>
      <c r="L79" s="1371" t="s">
        <v>430</v>
      </c>
      <c r="M79" s="1778"/>
      <c r="N79" s="1778"/>
      <c r="O79" s="1778"/>
      <c r="P79" s="2376"/>
      <c r="Q79" s="685" t="s">
        <v>108</v>
      </c>
      <c r="R79" s="359"/>
      <c r="S79" s="2275" t="str">
        <f>$J79</f>
        <v>1.2.1.1.4</v>
      </c>
      <c r="T79" s="288" t="s">
        <v>431</v>
      </c>
      <c r="U79" s="302"/>
      <c r="V79" s="2247"/>
      <c r="W79" s="2248"/>
      <c r="X79" s="2248"/>
      <c r="Y79" s="2248"/>
      <c r="Z79" s="2248"/>
      <c r="AA79" s="2248"/>
      <c r="AB79" s="2249"/>
      <c r="AC79" s="2247" t="s">
        <v>547</v>
      </c>
      <c r="AD79" s="2248"/>
      <c r="AE79" s="2248"/>
      <c r="AF79" s="2248"/>
      <c r="AG79" s="2248"/>
      <c r="AH79" s="2248"/>
      <c r="AI79" s="2248"/>
      <c r="AJ79" s="4133"/>
      <c r="AK79" s="4134"/>
      <c r="AL79" s="4134"/>
      <c r="AM79" s="2248"/>
      <c r="AN79" s="4134"/>
      <c r="AO79" s="2248"/>
      <c r="AP79" s="4135"/>
      <c r="AQ79" s="4133"/>
      <c r="AR79" s="4134"/>
      <c r="AS79" s="4134"/>
      <c r="AT79" s="2248"/>
      <c r="AU79" s="4134"/>
      <c r="AV79" s="2248"/>
      <c r="AW79" s="4135"/>
      <c r="AX79" s="2247"/>
      <c r="AY79" s="4134"/>
      <c r="AZ79" s="4134"/>
      <c r="BA79" s="2248"/>
      <c r="BB79" s="4134"/>
      <c r="BC79" s="2248"/>
      <c r="BD79" s="4135"/>
      <c r="BE79" s="4133"/>
      <c r="BF79" s="4134"/>
      <c r="BG79" s="4134"/>
      <c r="BH79" s="2248"/>
      <c r="BI79" s="4134"/>
      <c r="BJ79" s="2248"/>
      <c r="BK79" s="4135"/>
      <c r="BL79" s="4133"/>
      <c r="BM79" s="4134"/>
      <c r="BN79" s="4134"/>
      <c r="BO79" s="2248"/>
      <c r="BP79" s="4134"/>
      <c r="BQ79" s="2248"/>
      <c r="BR79" s="4135"/>
      <c r="BS79" s="4133"/>
      <c r="BT79" s="4134"/>
      <c r="BU79" s="4134"/>
      <c r="BV79" s="2248"/>
      <c r="BW79" s="4134"/>
      <c r="BX79" s="2248"/>
      <c r="BY79" s="4135"/>
      <c r="BZ79" s="4133"/>
      <c r="CA79" s="4134"/>
      <c r="CB79" s="4134"/>
      <c r="CC79" s="2248"/>
      <c r="CD79" s="4134"/>
      <c r="CE79" s="2248"/>
      <c r="CF79" s="4135"/>
      <c r="CG79" s="4133"/>
      <c r="CH79" s="4134"/>
      <c r="CI79" s="4134"/>
      <c r="CJ79" s="2248"/>
      <c r="CK79" s="4134"/>
      <c r="CL79" s="2248"/>
      <c r="CM79" s="4135"/>
      <c r="CN79" s="2249"/>
      <c r="CO79" s="1309" t="s">
        <v>506</v>
      </c>
      <c r="CP79" s="1644"/>
      <c r="CQ79" s="1626"/>
      <c r="CR79" s="1626" t="str">
        <f>IF(T79="","",T79)</f>
        <v>Группа потребителей</v>
      </c>
      <c r="CS79" s="1626"/>
      <c r="CT79" s="1626"/>
      <c r="CU79" s="1637">
        <v>0</v>
      </c>
    </row>
    <row s="1852" customFormat="1" customHeight="1" ht="24">
      <c r="A80" s="1365"/>
      <c r="B80" s="1365"/>
      <c r="C80" s="1365"/>
      <c r="D80" s="1365"/>
      <c r="E80" s="2261"/>
      <c r="F80" s="2261"/>
      <c r="G80" s="2261"/>
      <c r="H80" s="2261"/>
      <c r="I80" s="2288"/>
      <c r="J80" s="2288" t="str">
        <f>I66&amp;".3"</f>
        <v>1.2.1.1.3</v>
      </c>
      <c r="K80" s="2258" t="str">
        <f>J79&amp;".1"</f>
        <v>1.2.1.1.4.1</v>
      </c>
      <c r="L80" s="1371"/>
      <c r="M80" s="1778"/>
      <c r="N80" s="1778"/>
      <c r="O80" s="1778"/>
      <c r="P80" s="2376"/>
      <c r="Q80" s="2376"/>
      <c r="R80" s="359">
        <v>1</v>
      </c>
      <c r="S80" s="2275" t="str">
        <f>$K80</f>
        <v>1.2.1.1.4.1</v>
      </c>
      <c r="T80" s="1439" t="s">
        <v>549</v>
      </c>
      <c r="U80" s="302"/>
      <c r="V80" s="753"/>
      <c r="W80" s="753"/>
      <c r="X80" s="1259"/>
      <c r="Y80" s="2604"/>
      <c r="Z80" s="2109" t="s">
        <v>65</v>
      </c>
      <c r="AA80" s="2604"/>
      <c r="AB80" s="2109" t="s">
        <v>65</v>
      </c>
      <c r="AC80" s="753"/>
      <c r="AD80" s="753"/>
      <c r="AE80" s="1259"/>
      <c r="AF80" s="2604">
        <v>44927</v>
      </c>
      <c r="AG80" s="2109" t="s">
        <v>65</v>
      </c>
      <c r="AH80" s="2289">
        <v>45291</v>
      </c>
      <c r="AI80" s="2109" t="s">
        <v>65</v>
      </c>
      <c r="AJ80" s="753"/>
      <c r="AK80" s="753"/>
      <c r="AL80" s="1259"/>
      <c r="AM80" s="2604">
        <v>45292</v>
      </c>
      <c r="AN80" s="2109" t="s">
        <v>65</v>
      </c>
      <c r="AO80" s="2604">
        <v>45473</v>
      </c>
      <c r="AP80" s="2109" t="s">
        <v>65</v>
      </c>
      <c r="AQ80" s="753"/>
      <c r="AR80" s="753"/>
      <c r="AS80" s="1259"/>
      <c r="AT80" s="2604">
        <v>45474</v>
      </c>
      <c r="AU80" s="2109" t="s">
        <v>65</v>
      </c>
      <c r="AV80" s="2604">
        <v>45657</v>
      </c>
      <c r="AW80" s="2109" t="s">
        <v>65</v>
      </c>
      <c r="AX80" s="753"/>
      <c r="AY80" s="753"/>
      <c r="AZ80" s="1259"/>
      <c r="BA80" s="2604">
        <v>45658</v>
      </c>
      <c r="BB80" s="2109" t="s">
        <v>65</v>
      </c>
      <c r="BC80" s="2604">
        <v>45838</v>
      </c>
      <c r="BD80" s="2109" t="s">
        <v>65</v>
      </c>
      <c r="BE80" s="753">
        <v>21.83</v>
      </c>
      <c r="BF80" s="753"/>
      <c r="BG80" s="1259"/>
      <c r="BH80" s="2604">
        <v>45839</v>
      </c>
      <c r="BI80" s="2109" t="s">
        <v>65</v>
      </c>
      <c r="BJ80" s="2604">
        <v>46022</v>
      </c>
      <c r="BK80" s="2109" t="s">
        <v>65</v>
      </c>
      <c r="BL80" s="753">
        <v>21.83</v>
      </c>
      <c r="BM80" s="753"/>
      <c r="BN80" s="1259"/>
      <c r="BO80" s="2604">
        <v>46023</v>
      </c>
      <c r="BP80" s="2109" t="s">
        <v>65</v>
      </c>
      <c r="BQ80" s="2604">
        <v>46203</v>
      </c>
      <c r="BR80" s="2109" t="s">
        <v>65</v>
      </c>
      <c r="BS80" s="753">
        <v>33.23</v>
      </c>
      <c r="BT80" s="753"/>
      <c r="BU80" s="1259"/>
      <c r="BV80" s="2604">
        <v>46204</v>
      </c>
      <c r="BW80" s="2109" t="s">
        <v>65</v>
      </c>
      <c r="BX80" s="2604">
        <v>46387</v>
      </c>
      <c r="BY80" s="2109" t="s">
        <v>65</v>
      </c>
      <c r="BZ80" s="753">
        <v>31.42</v>
      </c>
      <c r="CA80" s="753"/>
      <c r="CB80" s="1259"/>
      <c r="CC80" s="2604">
        <v>46388</v>
      </c>
      <c r="CD80" s="2109" t="s">
        <v>65</v>
      </c>
      <c r="CE80" s="2604">
        <v>46568</v>
      </c>
      <c r="CF80" s="2109" t="s">
        <v>65</v>
      </c>
      <c r="CG80" s="753">
        <v>31.42</v>
      </c>
      <c r="CH80" s="753"/>
      <c r="CI80" s="1259"/>
      <c r="CJ80" s="2604">
        <v>46569</v>
      </c>
      <c r="CK80" s="2109" t="s">
        <v>65</v>
      </c>
      <c r="CL80" s="2604">
        <v>46752</v>
      </c>
      <c r="CM80" s="2109" t="s">
        <v>65</v>
      </c>
      <c r="CN80" s="1440"/>
      <c r="CO8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80" s="1644">
        <f>STRCHECKDATE(V81:CN81)</f>
      </c>
      <c r="CQ80" s="1626"/>
      <c r="CR80" s="1626" t="str">
        <f>IF(T80="","",T80)</f>
        <v>Экономически обоснованные тарифы (без НДС)</v>
      </c>
      <c r="CS80" s="1626"/>
      <c r="CT80" s="1626"/>
      <c r="CU80" s="1637">
        <v>0</v>
      </c>
    </row>
    <row s="1852" customFormat="1" customHeight="1" ht="14.25">
      <c r="A81" s="1365"/>
      <c r="B81" s="1365"/>
      <c r="C81" s="1365"/>
      <c r="D81" s="1365"/>
      <c r="E81" s="2261"/>
      <c r="F81" s="2261"/>
      <c r="G81" s="2261"/>
      <c r="H81" s="2261"/>
      <c r="I81" s="2288"/>
      <c r="J81" s="2288" t="str">
        <f>I66&amp;".3"</f>
        <v>1.2.1.1.3</v>
      </c>
      <c r="K81" s="2258"/>
      <c r="L81" s="1371"/>
      <c r="M81" s="1778"/>
      <c r="N81" s="1778"/>
      <c r="O81" s="1778"/>
      <c r="P81" s="2376"/>
      <c r="Q81" s="2376"/>
      <c r="R81" s="359"/>
      <c r="S81" s="2515"/>
      <c r="T81" s="302"/>
      <c r="U81" s="302"/>
      <c r="V81" s="327"/>
      <c r="W81" s="327"/>
      <c r="X81" s="330" t="str">
        <f>Y80&amp;"-"&amp;AA80</f>
        <v>-</v>
      </c>
      <c r="Y81" s="2311"/>
      <c r="Z81" s="2109"/>
      <c r="AA81" s="2311"/>
      <c r="AB81" s="2109"/>
      <c r="AC81" s="327"/>
      <c r="AD81" s="327"/>
      <c r="AE81" s="330" t="str">
        <f>AF80&amp;"-"&amp;AH80</f>
        <v>44927-45291</v>
      </c>
      <c r="AF81" s="2311"/>
      <c r="AG81" s="2109"/>
      <c r="AH81" s="2290"/>
      <c r="AI81" s="2109"/>
      <c r="AJ81" s="327"/>
      <c r="AK81" s="327"/>
      <c r="AL81" s="330" t="str">
        <f>AM80&amp;"-"&amp;AO80</f>
        <v>45292-45473</v>
      </c>
      <c r="AM81" s="2311"/>
      <c r="AN81" s="2109"/>
      <c r="AO81" s="2311"/>
      <c r="AP81" s="2109"/>
      <c r="AQ81" s="327"/>
      <c r="AR81" s="327"/>
      <c r="AS81" s="330" t="str">
        <f>AT80&amp;"-"&amp;AV80</f>
        <v>45474-45657</v>
      </c>
      <c r="AT81" s="2311"/>
      <c r="AU81" s="2109"/>
      <c r="AV81" s="2311"/>
      <c r="AW81" s="2109"/>
      <c r="AX81" s="327"/>
      <c r="AY81" s="327"/>
      <c r="AZ81" s="330" t="str">
        <f>BA80&amp;"-"&amp;BC80</f>
        <v>45658-45838</v>
      </c>
      <c r="BA81" s="2311"/>
      <c r="BB81" s="2109"/>
      <c r="BC81" s="2311"/>
      <c r="BD81" s="2109"/>
      <c r="BE81" s="327"/>
      <c r="BF81" s="327"/>
      <c r="BG81" s="330" t="str">
        <f>BH80&amp;"-"&amp;BJ80</f>
        <v>45839-46022</v>
      </c>
      <c r="BH81" s="2311"/>
      <c r="BI81" s="2109"/>
      <c r="BJ81" s="2311"/>
      <c r="BK81" s="2109"/>
      <c r="BL81" s="327"/>
      <c r="BM81" s="327"/>
      <c r="BN81" s="330" t="str">
        <f>BO80&amp;"-"&amp;BQ80</f>
        <v>46023-46203</v>
      </c>
      <c r="BO81" s="2311"/>
      <c r="BP81" s="2109"/>
      <c r="BQ81" s="2311"/>
      <c r="BR81" s="2109"/>
      <c r="BS81" s="327"/>
      <c r="BT81" s="327"/>
      <c r="BU81" s="330" t="str">
        <f>BV80&amp;"-"&amp;BX80</f>
        <v>46204-46387</v>
      </c>
      <c r="BV81" s="2311"/>
      <c r="BW81" s="2109"/>
      <c r="BX81" s="2311"/>
      <c r="BY81" s="2109"/>
      <c r="BZ81" s="327"/>
      <c r="CA81" s="327"/>
      <c r="CB81" s="330" t="str">
        <f>CC80&amp;"-"&amp;CE80</f>
        <v>46388-46568</v>
      </c>
      <c r="CC81" s="2311"/>
      <c r="CD81" s="2109"/>
      <c r="CE81" s="2311"/>
      <c r="CF81" s="2109"/>
      <c r="CG81" s="327"/>
      <c r="CH81" s="327"/>
      <c r="CI81" s="330" t="str">
        <f>CJ80&amp;"-"&amp;CL80</f>
        <v>46569-46752</v>
      </c>
      <c r="CJ81" s="2311"/>
      <c r="CK81" s="2109"/>
      <c r="CL81" s="2311"/>
      <c r="CM81" s="2109"/>
      <c r="CN81" s="1441"/>
      <c r="CO81" s="2351"/>
      <c r="CP81" s="1644"/>
      <c r="CQ81" s="1626"/>
      <c r="CR81" s="1626" t="str">
        <f>IF(T81="","",T81)</f>
        <v/>
      </c>
      <c r="CS81" s="1626"/>
      <c r="CT81" s="1626"/>
      <c r="CU81" s="1637">
        <v>0</v>
      </c>
    </row>
    <row s="1852" customFormat="1" customHeight="1" ht="15.75">
      <c r="A82" s="1365"/>
      <c r="B82" s="1365"/>
      <c r="C82" s="1365"/>
      <c r="D82" s="1365"/>
      <c r="E82" s="2261"/>
      <c r="F82" s="2261"/>
      <c r="G82" s="2261"/>
      <c r="H82" s="2261"/>
      <c r="I82" s="2288"/>
      <c r="J82" s="2258" t="str">
        <f>I66&amp;".3"</f>
        <v>1.2.1.1.3</v>
      </c>
      <c r="K82" s="1365"/>
      <c r="L82" s="1371"/>
      <c r="M82" s="1778"/>
      <c r="N82" s="1778"/>
      <c r="O82" s="1778"/>
      <c r="P82" s="2376"/>
      <c r="Q82" s="2376"/>
      <c r="R82" s="358"/>
      <c r="S82" s="3454"/>
      <c r="T82" s="3455" t="s">
        <v>507</v>
      </c>
      <c r="U82" s="3456"/>
      <c r="V82" s="3457"/>
      <c r="W82" s="3458"/>
      <c r="X82" s="3459"/>
      <c r="Y82" s="3460"/>
      <c r="Z82" s="3461"/>
      <c r="AA82" s="3462"/>
      <c r="AB82" s="3463"/>
      <c r="AC82" s="3464"/>
      <c r="AD82" s="3465"/>
      <c r="AE82" s="3466"/>
      <c r="AF82" s="3467"/>
      <c r="AG82" s="3468"/>
      <c r="AH82" s="3469"/>
      <c r="AI82" s="3470"/>
      <c r="AJ82" s="4632"/>
      <c r="AK82" s="4633"/>
      <c r="AL82" s="4634"/>
      <c r="AM82" s="3474"/>
      <c r="AN82" s="4635"/>
      <c r="AO82" s="3476"/>
      <c r="AP82" s="4636"/>
      <c r="AQ82" s="4637"/>
      <c r="AR82" s="4638"/>
      <c r="AS82" s="4639"/>
      <c r="AT82" s="3481"/>
      <c r="AU82" s="4640"/>
      <c r="AV82" s="3483"/>
      <c r="AW82" s="4641"/>
      <c r="AX82" s="3485"/>
      <c r="AY82" s="4642"/>
      <c r="AZ82" s="4643"/>
      <c r="BA82" s="3488"/>
      <c r="BB82" s="4644"/>
      <c r="BC82" s="3490"/>
      <c r="BD82" s="4645"/>
      <c r="BE82" s="4646"/>
      <c r="BF82" s="4647"/>
      <c r="BG82" s="4648"/>
      <c r="BH82" s="3495"/>
      <c r="BI82" s="4649"/>
      <c r="BJ82" s="3497"/>
      <c r="BK82" s="4650"/>
      <c r="BL82" s="4651"/>
      <c r="BM82" s="4652"/>
      <c r="BN82" s="4653"/>
      <c r="BO82" s="3502"/>
      <c r="BP82" s="4654"/>
      <c r="BQ82" s="3504"/>
      <c r="BR82" s="4655"/>
      <c r="BS82" s="4656"/>
      <c r="BT82" s="4657"/>
      <c r="BU82" s="4658"/>
      <c r="BV82" s="3509"/>
      <c r="BW82" s="4659"/>
      <c r="BX82" s="3511"/>
      <c r="BY82" s="4660"/>
      <c r="BZ82" s="4661"/>
      <c r="CA82" s="4662"/>
      <c r="CB82" s="4663"/>
      <c r="CC82" s="3516"/>
      <c r="CD82" s="4664"/>
      <c r="CE82" s="3518"/>
      <c r="CF82" s="4665"/>
      <c r="CG82" s="4666"/>
      <c r="CH82" s="4667"/>
      <c r="CI82" s="4668"/>
      <c r="CJ82" s="3523"/>
      <c r="CK82" s="4669"/>
      <c r="CL82" s="3525"/>
      <c r="CM82" s="4670"/>
      <c r="CN82" s="3527"/>
      <c r="CO82" s="1260" t="s">
        <v>508</v>
      </c>
      <c r="CP82" s="1644"/>
      <c r="CQ82" s="1626"/>
      <c r="CR82" s="1626" t="str">
        <f>IF(T82="","",T82)</f>
        <v>Добавить значение признака дифференциации</v>
      </c>
      <c r="CS82" s="1626"/>
      <c r="CT82" s="1626"/>
      <c r="CU82" s="1637">
        <v>0</v>
      </c>
    </row>
    <row s="1852" customFormat="1" customHeight="1" ht="15.75">
      <c r="A83" s="1365"/>
      <c r="B83" s="1365"/>
      <c r="C83" s="1365"/>
      <c r="D83" s="1365"/>
      <c r="E83" s="2261"/>
      <c r="F83" s="2261">
        <v>1</v>
      </c>
      <c r="G83" s="2261"/>
      <c r="H83" s="2261"/>
      <c r="I83" s="2258"/>
      <c r="J83" s="1365"/>
      <c r="K83" s="1365"/>
      <c r="L83" s="1371"/>
      <c r="M83" s="1778"/>
      <c r="N83" s="1778"/>
      <c r="O83" s="1778"/>
      <c r="P83" s="2376"/>
      <c r="Q83" s="2376"/>
      <c r="R83" s="358"/>
      <c r="S83" s="3528"/>
      <c r="T83" s="3529" t="s">
        <v>436</v>
      </c>
      <c r="U83" s="3530"/>
      <c r="V83" s="3531"/>
      <c r="W83" s="3532"/>
      <c r="X83" s="3533"/>
      <c r="Y83" s="3534"/>
      <c r="Z83" s="3535"/>
      <c r="AA83" s="3536"/>
      <c r="AB83" s="3537"/>
      <c r="AC83" s="3538"/>
      <c r="AD83" s="3539"/>
      <c r="AE83" s="3540"/>
      <c r="AF83" s="3541"/>
      <c r="AG83" s="3542"/>
      <c r="AH83" s="3543"/>
      <c r="AI83" s="3544"/>
      <c r="AJ83" s="4671"/>
      <c r="AK83" s="4672"/>
      <c r="AL83" s="4673"/>
      <c r="AM83" s="3548"/>
      <c r="AN83" s="4674"/>
      <c r="AO83" s="3550"/>
      <c r="AP83" s="4675"/>
      <c r="AQ83" s="4676"/>
      <c r="AR83" s="4677"/>
      <c r="AS83" s="4678"/>
      <c r="AT83" s="3555"/>
      <c r="AU83" s="4679"/>
      <c r="AV83" s="3557"/>
      <c r="AW83" s="4680"/>
      <c r="AX83" s="3559"/>
      <c r="AY83" s="4681"/>
      <c r="AZ83" s="4682"/>
      <c r="BA83" s="3562"/>
      <c r="BB83" s="4683"/>
      <c r="BC83" s="3564"/>
      <c r="BD83" s="4684"/>
      <c r="BE83" s="4685"/>
      <c r="BF83" s="4686"/>
      <c r="BG83" s="4687"/>
      <c r="BH83" s="3569"/>
      <c r="BI83" s="4688"/>
      <c r="BJ83" s="3571"/>
      <c r="BK83" s="4689"/>
      <c r="BL83" s="4690"/>
      <c r="BM83" s="4691"/>
      <c r="BN83" s="4692"/>
      <c r="BO83" s="3576"/>
      <c r="BP83" s="4693"/>
      <c r="BQ83" s="3578"/>
      <c r="BR83" s="4694"/>
      <c r="BS83" s="4695"/>
      <c r="BT83" s="4696"/>
      <c r="BU83" s="4697"/>
      <c r="BV83" s="3583"/>
      <c r="BW83" s="4698"/>
      <c r="BX83" s="3585"/>
      <c r="BY83" s="4699"/>
      <c r="BZ83" s="4700"/>
      <c r="CA83" s="4701"/>
      <c r="CB83" s="4702"/>
      <c r="CC83" s="3590"/>
      <c r="CD83" s="4703"/>
      <c r="CE83" s="3592"/>
      <c r="CF83" s="4704"/>
      <c r="CG83" s="4705"/>
      <c r="CH83" s="4706"/>
      <c r="CI83" s="4707"/>
      <c r="CJ83" s="3597"/>
      <c r="CK83" s="4708"/>
      <c r="CL83" s="3599"/>
      <c r="CM83" s="4709"/>
      <c r="CN83" s="3601"/>
      <c r="CO83" s="3602"/>
      <c r="CP83" s="1644"/>
      <c r="CQ83" s="1626"/>
      <c r="CR83" s="1626" t="str">
        <f>IF(T83="","",T83)</f>
        <v>Добавить группу потребителей</v>
      </c>
      <c r="CS83" s="1626"/>
      <c r="CT83" s="1626"/>
      <c r="CU83" s="1637">
        <v>0</v>
      </c>
    </row>
    <row s="1852" customFormat="1" customHeight="1" ht="15.75">
      <c r="A84" s="1365"/>
      <c r="B84" s="1365"/>
      <c r="C84" s="1365"/>
      <c r="D84" s="1365"/>
      <c r="E84" s="2261"/>
      <c r="F84" s="2261">
        <v>1</v>
      </c>
      <c r="G84" s="2261"/>
      <c r="H84" s="2260"/>
      <c r="I84" s="1365"/>
      <c r="J84" s="1365"/>
      <c r="K84" s="1365"/>
      <c r="L84" s="1371"/>
      <c r="M84" s="1367"/>
      <c r="N84" s="1367"/>
      <c r="O84" s="1368"/>
      <c r="P84" s="1825"/>
      <c r="Q84" s="377"/>
      <c r="R84" s="357"/>
      <c r="S84" s="3603"/>
      <c r="T84" s="3604" t="s">
        <v>509</v>
      </c>
      <c r="U84" s="3605"/>
      <c r="V84" s="3606"/>
      <c r="W84" s="3607"/>
      <c r="X84" s="3608"/>
      <c r="Y84" s="3609"/>
      <c r="Z84" s="3610"/>
      <c r="AA84" s="3611"/>
      <c r="AB84" s="3612"/>
      <c r="AC84" s="3613"/>
      <c r="AD84" s="3614"/>
      <c r="AE84" s="3615"/>
      <c r="AF84" s="3616"/>
      <c r="AG84" s="3617"/>
      <c r="AH84" s="3618"/>
      <c r="AI84" s="3619"/>
      <c r="AJ84" s="4710"/>
      <c r="AK84" s="4711"/>
      <c r="AL84" s="4712"/>
      <c r="AM84" s="3623"/>
      <c r="AN84" s="4713"/>
      <c r="AO84" s="3625"/>
      <c r="AP84" s="4714"/>
      <c r="AQ84" s="4715"/>
      <c r="AR84" s="4716"/>
      <c r="AS84" s="4717"/>
      <c r="AT84" s="3630"/>
      <c r="AU84" s="4718"/>
      <c r="AV84" s="3632"/>
      <c r="AW84" s="4719"/>
      <c r="AX84" s="3634"/>
      <c r="AY84" s="4720"/>
      <c r="AZ84" s="4721"/>
      <c r="BA84" s="3637"/>
      <c r="BB84" s="4722"/>
      <c r="BC84" s="3639"/>
      <c r="BD84" s="4723"/>
      <c r="BE84" s="4724"/>
      <c r="BF84" s="4725"/>
      <c r="BG84" s="4726"/>
      <c r="BH84" s="3644"/>
      <c r="BI84" s="4727"/>
      <c r="BJ84" s="3646"/>
      <c r="BK84" s="4728"/>
      <c r="BL84" s="4729"/>
      <c r="BM84" s="4730"/>
      <c r="BN84" s="4731"/>
      <c r="BO84" s="3651"/>
      <c r="BP84" s="4732"/>
      <c r="BQ84" s="3653"/>
      <c r="BR84" s="4733"/>
      <c r="BS84" s="4734"/>
      <c r="BT84" s="4735"/>
      <c r="BU84" s="4736"/>
      <c r="BV84" s="3658"/>
      <c r="BW84" s="4737"/>
      <c r="BX84" s="3660"/>
      <c r="BY84" s="4738"/>
      <c r="BZ84" s="4739"/>
      <c r="CA84" s="4740"/>
      <c r="CB84" s="4741"/>
      <c r="CC84" s="3665"/>
      <c r="CD84" s="4742"/>
      <c r="CE84" s="3667"/>
      <c r="CF84" s="4743"/>
      <c r="CG84" s="4744"/>
      <c r="CH84" s="4745"/>
      <c r="CI84" s="4746"/>
      <c r="CJ84" s="3672"/>
      <c r="CK84" s="4747"/>
      <c r="CL84" s="3674"/>
      <c r="CM84" s="4748"/>
      <c r="CN84" s="3676"/>
      <c r="CO84" s="3677"/>
      <c r="CP84" s="1644"/>
      <c r="CQ84" s="1626"/>
      <c r="CR84" s="1626" t="str">
        <f>IF(T84="","",T84)</f>
        <v>Добавить наименование признака дифференциации</v>
      </c>
      <c r="CS84" s="1626"/>
      <c r="CT84" s="1626"/>
      <c r="CU84" s="1637">
        <v>0</v>
      </c>
    </row>
    <row s="624" customFormat="1" customHeight="1" ht="7.5">
      <c r="A85" s="1345"/>
      <c r="B85" s="1345"/>
      <c r="C85" s="1345"/>
      <c r="D85" s="1345"/>
      <c r="E85" s="2261"/>
      <c r="F85" s="2260">
        <v>1</v>
      </c>
      <c r="G85" s="1345"/>
      <c r="H85" s="1345"/>
      <c r="I85" s="1345"/>
      <c r="J85" s="1345"/>
      <c r="K85" s="1345"/>
      <c r="L85" s="1547"/>
      <c r="M85" s="1323"/>
      <c r="N85" s="1323"/>
      <c r="O85" s="1644"/>
      <c r="P85" s="1318"/>
      <c r="Q85" s="1346"/>
      <c r="R85" s="1318"/>
      <c r="S85" s="1324"/>
      <c r="T85" s="1327" t="s">
        <v>282</v>
      </c>
      <c r="U85" s="1326"/>
      <c r="V85" s="1326"/>
      <c r="W85" s="1326"/>
      <c r="X85" s="1326"/>
      <c r="Y85" s="1326"/>
      <c r="Z85" s="1326"/>
      <c r="AA85" s="1326"/>
      <c r="AB85" s="1326"/>
      <c r="AC85" s="1326"/>
      <c r="AD85" s="1326"/>
      <c r="AE85" s="1326"/>
      <c r="AF85" s="1326"/>
      <c r="AG85" s="1326"/>
      <c r="AH85" s="1326"/>
      <c r="AI85" s="1326"/>
      <c r="AJ85" s="1326"/>
      <c r="AK85" s="1326"/>
      <c r="AL85" s="1326"/>
      <c r="AM85" s="1326"/>
      <c r="AN85" s="1326"/>
      <c r="AO85" s="1326"/>
      <c r="AP85" s="1326"/>
      <c r="AQ85" s="1326"/>
      <c r="AR85" s="1326"/>
      <c r="AS85" s="1326"/>
      <c r="AT85" s="1326"/>
      <c r="AU85" s="1326"/>
      <c r="AV85" s="1326"/>
      <c r="AW85" s="1326"/>
      <c r="AX85" s="1326"/>
      <c r="AY85" s="1326"/>
      <c r="AZ85" s="1326"/>
      <c r="BA85" s="1326"/>
      <c r="BB85" s="1326"/>
      <c r="BC85" s="1326"/>
      <c r="BD85" s="1326"/>
      <c r="BE85" s="1326"/>
      <c r="BF85" s="1326"/>
      <c r="BG85" s="1326"/>
      <c r="BH85" s="1326"/>
      <c r="BI85" s="1326"/>
      <c r="BJ85" s="1326"/>
      <c r="BK85" s="1326"/>
      <c r="BL85" s="1326"/>
      <c r="BM85" s="1326"/>
      <c r="BN85" s="1326"/>
      <c r="BO85" s="1326"/>
      <c r="BP85" s="1326"/>
      <c r="BQ85" s="1326"/>
      <c r="BR85" s="1326"/>
      <c r="BS85" s="1326"/>
      <c r="BT85" s="1326"/>
      <c r="BU85" s="1326"/>
      <c r="BV85" s="1326"/>
      <c r="BW85" s="1326"/>
      <c r="BX85" s="1326"/>
      <c r="BY85" s="1326"/>
      <c r="BZ85" s="1326"/>
      <c r="CA85" s="1326"/>
      <c r="CB85" s="1326"/>
      <c r="CC85" s="1326"/>
      <c r="CD85" s="1326"/>
      <c r="CE85" s="1326"/>
      <c r="CF85" s="1326"/>
      <c r="CG85" s="1326"/>
      <c r="CH85" s="1326"/>
      <c r="CI85" s="1326"/>
      <c r="CJ85" s="1326"/>
      <c r="CK85" s="1326"/>
      <c r="CL85" s="1326"/>
      <c r="CM85" s="1326"/>
      <c r="CN85" s="1326"/>
      <c r="CO85" s="1326"/>
      <c r="CP85" s="1644"/>
      <c r="CQ85" s="1626"/>
      <c r="CR85" s="1626" t="str">
        <f>IF(T85="","",T85)</f>
        <v>Добавить централизованную систему для дифференциации</v>
      </c>
      <c r="CS85" s="1626"/>
      <c r="CT85" s="1626"/>
      <c r="CU85" s="1644">
        <v>0</v>
      </c>
    </row>
    <row s="1852" customFormat="1" customHeight="1" ht="12">
      <c r="A86" s="1365"/>
      <c r="B86" s="1365" t="s">
        <v>288</v>
      </c>
      <c r="C86" s="1365"/>
      <c r="D86" s="1365"/>
      <c r="E86" s="2261"/>
      <c r="F86" s="2260" t="s">
        <v>94</v>
      </c>
      <c r="G86" s="1365"/>
      <c r="H86" s="1365"/>
      <c r="I86" s="1365"/>
      <c r="J86" s="1365"/>
      <c r="K86" s="1365"/>
      <c r="L86" s="1371"/>
      <c r="M86" s="1367"/>
      <c r="N86" s="1367"/>
      <c r="O86" s="1367"/>
      <c r="P86" s="2127"/>
      <c r="Q86" s="354"/>
      <c r="R86" s="355"/>
      <c r="S86" s="2275" t="str">
        <f>INDEX(PT_DIFFERENTIATION_NUM_TER,MATCH(B86,PT_DIFFERENTIATION_TER_ID,0))</f>
        <v>1.3</v>
      </c>
      <c r="T86" s="1524" t="s">
        <v>421</v>
      </c>
      <c r="U86" s="302"/>
      <c r="V86" s="2244"/>
      <c r="W86" s="2245"/>
      <c r="X86" s="2245"/>
      <c r="Y86" s="2245"/>
      <c r="Z86" s="2245"/>
      <c r="AA86" s="2245"/>
      <c r="AB86" s="2246"/>
      <c r="AC86" s="2244" t="str">
        <f>INDEX(PT_DIFFERENTIATION_TER,MATCH(B86,PT_DIFFERENTIATION_TER_ID,0))</f>
        <v>Территория 3</v>
      </c>
      <c r="AD86" s="2245"/>
      <c r="AE86" s="2245"/>
      <c r="AF86" s="2245"/>
      <c r="AG86" s="2245"/>
      <c r="AH86" s="2245"/>
      <c r="AI86" s="2245"/>
      <c r="AJ86" s="4127"/>
      <c r="AK86" s="4128"/>
      <c r="AL86" s="4128"/>
      <c r="AM86" s="2245"/>
      <c r="AN86" s="4128"/>
      <c r="AO86" s="2245"/>
      <c r="AP86" s="4129"/>
      <c r="AQ86" s="4127"/>
      <c r="AR86" s="4128"/>
      <c r="AS86" s="4128"/>
      <c r="AT86" s="2245"/>
      <c r="AU86" s="4128"/>
      <c r="AV86" s="2245"/>
      <c r="AW86" s="4129"/>
      <c r="AX86" s="2244"/>
      <c r="AY86" s="4128"/>
      <c r="AZ86" s="4128"/>
      <c r="BA86" s="2245"/>
      <c r="BB86" s="4128"/>
      <c r="BC86" s="2245"/>
      <c r="BD86" s="4129"/>
      <c r="BE86" s="4127"/>
      <c r="BF86" s="4128"/>
      <c r="BG86" s="4128"/>
      <c r="BH86" s="2245"/>
      <c r="BI86" s="4128"/>
      <c r="BJ86" s="2245"/>
      <c r="BK86" s="4129"/>
      <c r="BL86" s="4127"/>
      <c r="BM86" s="4128"/>
      <c r="BN86" s="4128"/>
      <c r="BO86" s="2245"/>
      <c r="BP86" s="4128"/>
      <c r="BQ86" s="2245"/>
      <c r="BR86" s="4129"/>
      <c r="BS86" s="4127"/>
      <c r="BT86" s="4128"/>
      <c r="BU86" s="4128"/>
      <c r="BV86" s="2245"/>
      <c r="BW86" s="4128"/>
      <c r="BX86" s="2245"/>
      <c r="BY86" s="4129"/>
      <c r="BZ86" s="4127"/>
      <c r="CA86" s="4128"/>
      <c r="CB86" s="4128"/>
      <c r="CC86" s="2245"/>
      <c r="CD86" s="4128"/>
      <c r="CE86" s="2245"/>
      <c r="CF86" s="4129"/>
      <c r="CG86" s="4127"/>
      <c r="CH86" s="4128"/>
      <c r="CI86" s="4128"/>
      <c r="CJ86" s="2245"/>
      <c r="CK86" s="4128"/>
      <c r="CL86" s="2245"/>
      <c r="CM86" s="4129"/>
      <c r="CN86" s="2246"/>
      <c r="CO86" s="1260" t="s">
        <v>422</v>
      </c>
      <c r="CP86" s="1644"/>
      <c r="CQ86" s="1626"/>
      <c r="CR86" s="1626" t="str">
        <f>IF(T86="","",T86)</f>
        <v>Территория действия тарифа</v>
      </c>
      <c r="CS86" s="1626"/>
      <c r="CT86" s="1626"/>
      <c r="CU86" s="1637">
        <v>0</v>
      </c>
    </row>
    <row s="1852" customFormat="1" customHeight="1" ht="23.25">
      <c r="A87" s="1365"/>
      <c r="B87" s="1365"/>
      <c r="C87" s="1365" t="s">
        <v>289</v>
      </c>
      <c r="D87" s="1365"/>
      <c r="E87" s="2261"/>
      <c r="F87" s="2261" t="s">
        <v>107</v>
      </c>
      <c r="G87" s="2260">
        <v>1</v>
      </c>
      <c r="H87" s="1365"/>
      <c r="I87" s="1365"/>
      <c r="J87" s="1365"/>
      <c r="K87" s="1365"/>
      <c r="L87" s="1371"/>
      <c r="M87" s="1367"/>
      <c r="N87" s="1367"/>
      <c r="O87" s="1367"/>
      <c r="P87" s="356"/>
      <c r="Q87" s="354"/>
      <c r="R87" s="355"/>
      <c r="S87" s="2275" t="str">
        <f>INDEX(PT_DIFFERENTIATION_NUM_CS,MATCH(C87,PT_DIFFERENTIATION_CS_ID,0))</f>
        <v>1.3.1</v>
      </c>
      <c r="T87" s="311" t="s">
        <v>537</v>
      </c>
      <c r="U87" s="302"/>
      <c r="V87" s="2244"/>
      <c r="W87" s="2245"/>
      <c r="X87" s="2245"/>
      <c r="Y87" s="2245"/>
      <c r="Z87" s="2245"/>
      <c r="AA87" s="2245"/>
      <c r="AB87" s="2246"/>
      <c r="AC87" s="2244" t="str">
        <f>INDEX(PT_DIFFERENTIATION_CS,MATCH(C87,PT_DIFFERENTIATION_CS_ID,0))</f>
        <v>без дифференциации</v>
      </c>
      <c r="AD87" s="2245"/>
      <c r="AE87" s="2245"/>
      <c r="AF87" s="2245"/>
      <c r="AG87" s="2245"/>
      <c r="AH87" s="2245"/>
      <c r="AI87" s="2245"/>
      <c r="AJ87" s="4127"/>
      <c r="AK87" s="4128"/>
      <c r="AL87" s="4128"/>
      <c r="AM87" s="2245"/>
      <c r="AN87" s="4128"/>
      <c r="AO87" s="2245"/>
      <c r="AP87" s="4129"/>
      <c r="AQ87" s="4127"/>
      <c r="AR87" s="4128"/>
      <c r="AS87" s="4128"/>
      <c r="AT87" s="2245"/>
      <c r="AU87" s="4128"/>
      <c r="AV87" s="2245"/>
      <c r="AW87" s="4129"/>
      <c r="AX87" s="2244"/>
      <c r="AY87" s="4128"/>
      <c r="AZ87" s="4128"/>
      <c r="BA87" s="2245"/>
      <c r="BB87" s="4128"/>
      <c r="BC87" s="2245"/>
      <c r="BD87" s="4129"/>
      <c r="BE87" s="4127"/>
      <c r="BF87" s="4128"/>
      <c r="BG87" s="4128"/>
      <c r="BH87" s="2245"/>
      <c r="BI87" s="4128"/>
      <c r="BJ87" s="2245"/>
      <c r="BK87" s="4129"/>
      <c r="BL87" s="4127"/>
      <c r="BM87" s="4128"/>
      <c r="BN87" s="4128"/>
      <c r="BO87" s="2245"/>
      <c r="BP87" s="4128"/>
      <c r="BQ87" s="2245"/>
      <c r="BR87" s="4129"/>
      <c r="BS87" s="4127"/>
      <c r="BT87" s="4128"/>
      <c r="BU87" s="4128"/>
      <c r="BV87" s="2245"/>
      <c r="BW87" s="4128"/>
      <c r="BX87" s="2245"/>
      <c r="BY87" s="4129"/>
      <c r="BZ87" s="4127"/>
      <c r="CA87" s="4128"/>
      <c r="CB87" s="4128"/>
      <c r="CC87" s="2245"/>
      <c r="CD87" s="4128"/>
      <c r="CE87" s="2245"/>
      <c r="CF87" s="4129"/>
      <c r="CG87" s="4127"/>
      <c r="CH87" s="4128"/>
      <c r="CI87" s="4128"/>
      <c r="CJ87" s="2245"/>
      <c r="CK87" s="4128"/>
      <c r="CL87" s="2245"/>
      <c r="CM87" s="4129"/>
      <c r="CN87" s="2246"/>
      <c r="CO87" s="1260" t="s">
        <v>538</v>
      </c>
      <c r="CP87" s="1644"/>
      <c r="CQ87" s="1626"/>
      <c r="CR87" s="1626" t="str">
        <f>IF(T87="","",T87)</f>
        <v>Наименование централизованной системы водоотведения</v>
      </c>
      <c r="CS87" s="1626"/>
      <c r="CT87" s="1626"/>
      <c r="CU87" s="1637">
        <v>0</v>
      </c>
    </row>
    <row s="1852" customFormat="1" customHeight="1" ht="23.25">
      <c r="A88" s="1365"/>
      <c r="B88" s="1365"/>
      <c r="C88" s="1365"/>
      <c r="D88" s="1365"/>
      <c r="E88" s="2261"/>
      <c r="F88" s="2261" t="s">
        <v>107</v>
      </c>
      <c r="G88" s="2261"/>
      <c r="H88" s="2261"/>
      <c r="I88" s="2258" t="str">
        <f>S87&amp;".1"</f>
        <v>1.3.1.1</v>
      </c>
      <c r="J88" s="1365"/>
      <c r="K88" s="1365"/>
      <c r="L88" s="1371"/>
      <c r="M88" s="1778"/>
      <c r="N88" s="1778"/>
      <c r="O88" s="1778"/>
      <c r="P88" s="2376">
        <v>1</v>
      </c>
      <c r="Q88" s="2376"/>
      <c r="R88" s="358"/>
      <c r="S88" s="2275" t="str">
        <f>$I88</f>
        <v>1.3.1.1</v>
      </c>
      <c r="T88" s="287" t="s">
        <v>504</v>
      </c>
      <c r="U88" s="302"/>
      <c r="V88" s="2352"/>
      <c r="W88" s="2353"/>
      <c r="X88" s="2353"/>
      <c r="Y88" s="2353"/>
      <c r="Z88" s="2353"/>
      <c r="AA88" s="2353"/>
      <c r="AB88" s="2354"/>
      <c r="AC88" s="2355" t="s">
        <v>542</v>
      </c>
      <c r="AD88" s="2356"/>
      <c r="AE88" s="2356"/>
      <c r="AF88" s="2356"/>
      <c r="AG88" s="2356"/>
      <c r="AH88" s="2356"/>
      <c r="AI88" s="2356"/>
      <c r="AJ88" s="4130"/>
      <c r="AK88" s="4131"/>
      <c r="AL88" s="4131"/>
      <c r="AM88" s="2353"/>
      <c r="AN88" s="4131"/>
      <c r="AO88" s="2353"/>
      <c r="AP88" s="4132"/>
      <c r="AQ88" s="4130"/>
      <c r="AR88" s="4131"/>
      <c r="AS88" s="4131"/>
      <c r="AT88" s="2353"/>
      <c r="AU88" s="4131"/>
      <c r="AV88" s="2353"/>
      <c r="AW88" s="4132"/>
      <c r="AX88" s="2352"/>
      <c r="AY88" s="4131"/>
      <c r="AZ88" s="4131"/>
      <c r="BA88" s="2353"/>
      <c r="BB88" s="4131"/>
      <c r="BC88" s="2353"/>
      <c r="BD88" s="4132"/>
      <c r="BE88" s="4130"/>
      <c r="BF88" s="4131"/>
      <c r="BG88" s="4131"/>
      <c r="BH88" s="2353"/>
      <c r="BI88" s="4131"/>
      <c r="BJ88" s="2353"/>
      <c r="BK88" s="4132"/>
      <c r="BL88" s="4130"/>
      <c r="BM88" s="4131"/>
      <c r="BN88" s="4131"/>
      <c r="BO88" s="2353"/>
      <c r="BP88" s="4131"/>
      <c r="BQ88" s="2353"/>
      <c r="BR88" s="4132"/>
      <c r="BS88" s="4130"/>
      <c r="BT88" s="4131"/>
      <c r="BU88" s="4131"/>
      <c r="BV88" s="2353"/>
      <c r="BW88" s="4131"/>
      <c r="BX88" s="2353"/>
      <c r="BY88" s="4132"/>
      <c r="BZ88" s="4130"/>
      <c r="CA88" s="4131"/>
      <c r="CB88" s="4131"/>
      <c r="CC88" s="2353"/>
      <c r="CD88" s="4131"/>
      <c r="CE88" s="2353"/>
      <c r="CF88" s="4132"/>
      <c r="CG88" s="4130"/>
      <c r="CH88" s="4131"/>
      <c r="CI88" s="4131"/>
      <c r="CJ88" s="2353"/>
      <c r="CK88" s="4131"/>
      <c r="CL88" s="2353"/>
      <c r="CM88" s="4132"/>
      <c r="CN88" s="2357"/>
      <c r="CO88" s="1260" t="s">
        <v>505</v>
      </c>
      <c r="CP88" s="1644"/>
      <c r="CQ88" s="1626"/>
      <c r="CR88" s="1626" t="str">
        <f>IF(T88="","",T88)</f>
        <v>Наименование признака дифференциации</v>
      </c>
      <c r="CS88" s="1626"/>
      <c r="CT88" s="1626"/>
      <c r="CU88" s="1637">
        <v>0</v>
      </c>
    </row>
    <row s="1852" customFormat="1" customHeight="1" ht="15">
      <c r="A89" s="1365"/>
      <c r="B89" s="1365"/>
      <c r="C89" s="1365"/>
      <c r="D89" s="1365"/>
      <c r="E89" s="2261"/>
      <c r="F89" s="2261" t="s">
        <v>107</v>
      </c>
      <c r="G89" s="2261"/>
      <c r="H89" s="2261"/>
      <c r="I89" s="2288"/>
      <c r="J89" s="2258" t="str">
        <f>I88&amp;".1"</f>
        <v>1.3.1.1.1</v>
      </c>
      <c r="K89" s="1365"/>
      <c r="L89" s="1371" t="s">
        <v>430</v>
      </c>
      <c r="M89" s="1778"/>
      <c r="N89" s="1778"/>
      <c r="O89" s="1778"/>
      <c r="P89" s="2376"/>
      <c r="Q89" s="2376">
        <v>1</v>
      </c>
      <c r="R89" s="359"/>
      <c r="S89" s="2275" t="str">
        <f>$J89</f>
        <v>1.3.1.1.1</v>
      </c>
      <c r="T89" s="288" t="s">
        <v>431</v>
      </c>
      <c r="U89" s="302"/>
      <c r="V89" s="2247"/>
      <c r="W89" s="2248"/>
      <c r="X89" s="2248"/>
      <c r="Y89" s="2248"/>
      <c r="Z89" s="2248"/>
      <c r="AA89" s="2248"/>
      <c r="AB89" s="2249"/>
      <c r="AC89" s="2247" t="s">
        <v>543</v>
      </c>
      <c r="AD89" s="2248"/>
      <c r="AE89" s="2248"/>
      <c r="AF89" s="2248"/>
      <c r="AG89" s="2248"/>
      <c r="AH89" s="2248"/>
      <c r="AI89" s="2248"/>
      <c r="AJ89" s="4133"/>
      <c r="AK89" s="4134"/>
      <c r="AL89" s="4134"/>
      <c r="AM89" s="2248"/>
      <c r="AN89" s="4134"/>
      <c r="AO89" s="2248"/>
      <c r="AP89" s="4135"/>
      <c r="AQ89" s="4133"/>
      <c r="AR89" s="4134"/>
      <c r="AS89" s="4134"/>
      <c r="AT89" s="2248"/>
      <c r="AU89" s="4134"/>
      <c r="AV89" s="2248"/>
      <c r="AW89" s="4135"/>
      <c r="AX89" s="2247"/>
      <c r="AY89" s="4134"/>
      <c r="AZ89" s="4134"/>
      <c r="BA89" s="2248"/>
      <c r="BB89" s="4134"/>
      <c r="BC89" s="2248"/>
      <c r="BD89" s="4135"/>
      <c r="BE89" s="4133"/>
      <c r="BF89" s="4134"/>
      <c r="BG89" s="4134"/>
      <c r="BH89" s="2248"/>
      <c r="BI89" s="4134"/>
      <c r="BJ89" s="2248"/>
      <c r="BK89" s="4135"/>
      <c r="BL89" s="4133"/>
      <c r="BM89" s="4134"/>
      <c r="BN89" s="4134"/>
      <c r="BO89" s="2248"/>
      <c r="BP89" s="4134"/>
      <c r="BQ89" s="2248"/>
      <c r="BR89" s="4135"/>
      <c r="BS89" s="4133"/>
      <c r="BT89" s="4134"/>
      <c r="BU89" s="4134"/>
      <c r="BV89" s="2248"/>
      <c r="BW89" s="4134"/>
      <c r="BX89" s="2248"/>
      <c r="BY89" s="4135"/>
      <c r="BZ89" s="4133"/>
      <c r="CA89" s="4134"/>
      <c r="CB89" s="4134"/>
      <c r="CC89" s="2248"/>
      <c r="CD89" s="4134"/>
      <c r="CE89" s="2248"/>
      <c r="CF89" s="4135"/>
      <c r="CG89" s="4133"/>
      <c r="CH89" s="4134"/>
      <c r="CI89" s="4134"/>
      <c r="CJ89" s="2248"/>
      <c r="CK89" s="4134"/>
      <c r="CL89" s="2248"/>
      <c r="CM89" s="4135"/>
      <c r="CN89" s="2249"/>
      <c r="CO89" s="1309" t="s">
        <v>506</v>
      </c>
      <c r="CP89" s="1644"/>
      <c r="CQ89" s="1626"/>
      <c r="CR89" s="1626" t="str">
        <f>IF(T89="","",T89)</f>
        <v>Группа потребителей</v>
      </c>
      <c r="CS89" s="1626"/>
      <c r="CT89" s="1626"/>
      <c r="CU89" s="1637">
        <v>0</v>
      </c>
    </row>
    <row s="1852" customFormat="1" customHeight="1" ht="20.25">
      <c r="A90" s="1365"/>
      <c r="B90" s="1365"/>
      <c r="C90" s="1365"/>
      <c r="D90" s="1365"/>
      <c r="E90" s="2261"/>
      <c r="F90" s="2261" t="s">
        <v>107</v>
      </c>
      <c r="G90" s="2261"/>
      <c r="H90" s="2261"/>
      <c r="I90" s="2288"/>
      <c r="J90" s="2288"/>
      <c r="K90" s="2258" t="str">
        <f>J89&amp;".1"</f>
        <v>1.3.1.1.1.1</v>
      </c>
      <c r="L90" s="1371"/>
      <c r="M90" s="1778"/>
      <c r="N90" s="1778"/>
      <c r="O90" s="1778"/>
      <c r="P90" s="2376"/>
      <c r="Q90" s="2376"/>
      <c r="R90" s="359">
        <v>1</v>
      </c>
      <c r="S90" s="2275" t="str">
        <f>$K90</f>
        <v>1.3.1.1.1.1</v>
      </c>
      <c r="T90" s="1439" t="s">
        <v>550</v>
      </c>
      <c r="U90" s="302"/>
      <c r="V90" s="753"/>
      <c r="W90" s="753"/>
      <c r="X90" s="1259"/>
      <c r="Y90" s="2604"/>
      <c r="Z90" s="2109" t="s">
        <v>65</v>
      </c>
      <c r="AA90" s="2604"/>
      <c r="AB90" s="2109" t="s">
        <v>65</v>
      </c>
      <c r="AC90" s="753"/>
      <c r="AD90" s="753"/>
      <c r="AE90" s="1259"/>
      <c r="AF90" s="2604">
        <v>44927</v>
      </c>
      <c r="AG90" s="2109" t="s">
        <v>65</v>
      </c>
      <c r="AH90" s="2289">
        <v>45291</v>
      </c>
      <c r="AI90" s="2109" t="s">
        <v>65</v>
      </c>
      <c r="AJ90" s="753"/>
      <c r="AK90" s="753"/>
      <c r="AL90" s="1259"/>
      <c r="AM90" s="2604">
        <v>45292</v>
      </c>
      <c r="AN90" s="2109" t="s">
        <v>65</v>
      </c>
      <c r="AO90" s="2604">
        <v>45473</v>
      </c>
      <c r="AP90" s="2109" t="s">
        <v>65</v>
      </c>
      <c r="AQ90" s="753"/>
      <c r="AR90" s="753"/>
      <c r="AS90" s="1259"/>
      <c r="AT90" s="2604">
        <v>45474</v>
      </c>
      <c r="AU90" s="2109" t="s">
        <v>65</v>
      </c>
      <c r="AV90" s="2604">
        <v>45657</v>
      </c>
      <c r="AW90" s="2109" t="s">
        <v>65</v>
      </c>
      <c r="AX90" s="753"/>
      <c r="AY90" s="753"/>
      <c r="AZ90" s="1259"/>
      <c r="BA90" s="2604">
        <v>45658</v>
      </c>
      <c r="BB90" s="2109" t="s">
        <v>65</v>
      </c>
      <c r="BC90" s="2604">
        <v>45838</v>
      </c>
      <c r="BD90" s="2109" t="s">
        <v>65</v>
      </c>
      <c r="BE90" s="753">
        <v>16.2</v>
      </c>
      <c r="BF90" s="753"/>
      <c r="BG90" s="1259"/>
      <c r="BH90" s="2604">
        <v>45839</v>
      </c>
      <c r="BI90" s="2109" t="s">
        <v>65</v>
      </c>
      <c r="BJ90" s="2604">
        <v>46022</v>
      </c>
      <c r="BK90" s="2109" t="s">
        <v>65</v>
      </c>
      <c r="BL90" s="753">
        <v>16.2</v>
      </c>
      <c r="BM90" s="753"/>
      <c r="BN90" s="1259"/>
      <c r="BO90" s="2604">
        <v>46023</v>
      </c>
      <c r="BP90" s="2109" t="s">
        <v>65</v>
      </c>
      <c r="BQ90" s="2604">
        <v>46203</v>
      </c>
      <c r="BR90" s="2109" t="s">
        <v>65</v>
      </c>
      <c r="BS90" s="753">
        <v>16.9</v>
      </c>
      <c r="BT90" s="753"/>
      <c r="BU90" s="1259"/>
      <c r="BV90" s="2604">
        <v>46204</v>
      </c>
      <c r="BW90" s="2109" t="s">
        <v>65</v>
      </c>
      <c r="BX90" s="2604">
        <v>46387</v>
      </c>
      <c r="BY90" s="2109" t="s">
        <v>65</v>
      </c>
      <c r="BZ90" s="753">
        <v>16.9</v>
      </c>
      <c r="CA90" s="753"/>
      <c r="CB90" s="1259"/>
      <c r="CC90" s="2604">
        <v>46388</v>
      </c>
      <c r="CD90" s="2109" t="s">
        <v>65</v>
      </c>
      <c r="CE90" s="2604">
        <v>46568</v>
      </c>
      <c r="CF90" s="2109" t="s">
        <v>65</v>
      </c>
      <c r="CG90" s="753">
        <v>17.58</v>
      </c>
      <c r="CH90" s="753"/>
      <c r="CI90" s="1259"/>
      <c r="CJ90" s="2604">
        <v>46569</v>
      </c>
      <c r="CK90" s="2109" t="s">
        <v>65</v>
      </c>
      <c r="CL90" s="2604">
        <v>46752</v>
      </c>
      <c r="CM90" s="2109" t="s">
        <v>65</v>
      </c>
      <c r="CN90" s="1440"/>
      <c r="CO9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90" s="1644">
        <f>STRCHECKDATE(V91:CN91)</f>
      </c>
      <c r="CQ90" s="1626"/>
      <c r="CR90" s="1626" t="str">
        <f>IF(T90="","",T90)</f>
        <v>п. Звездный: население, исполнители коммунальных услуг (с НДС)</v>
      </c>
      <c r="CS90" s="1626"/>
      <c r="CT90" s="1626"/>
      <c r="CU90" s="1637">
        <v>0</v>
      </c>
    </row>
    <row s="1852" customFormat="1" customHeight="1" ht="9">
      <c r="A91" s="1365"/>
      <c r="B91" s="1365"/>
      <c r="C91" s="1365"/>
      <c r="D91" s="1365"/>
      <c r="E91" s="2261"/>
      <c r="F91" s="2261" t="s">
        <v>107</v>
      </c>
      <c r="G91" s="2261"/>
      <c r="H91" s="2261"/>
      <c r="I91" s="2288"/>
      <c r="J91" s="2288"/>
      <c r="K91" s="2258"/>
      <c r="L91" s="1371"/>
      <c r="M91" s="1778"/>
      <c r="N91" s="1778"/>
      <c r="O91" s="1778"/>
      <c r="P91" s="2376"/>
      <c r="Q91" s="2376"/>
      <c r="R91" s="359"/>
      <c r="S91" s="2515"/>
      <c r="T91" s="302"/>
      <c r="U91" s="302"/>
      <c r="V91" s="327"/>
      <c r="W91" s="327"/>
      <c r="X91" s="330" t="str">
        <f>Y90&amp;"-"&amp;AA90</f>
        <v>-</v>
      </c>
      <c r="Y91" s="2311"/>
      <c r="Z91" s="2109"/>
      <c r="AA91" s="2311"/>
      <c r="AB91" s="2109"/>
      <c r="AC91" s="327"/>
      <c r="AD91" s="327"/>
      <c r="AE91" s="330" t="str">
        <f>AF90&amp;"-"&amp;AH90</f>
        <v>44927-45291</v>
      </c>
      <c r="AF91" s="2311"/>
      <c r="AG91" s="2109"/>
      <c r="AH91" s="2290"/>
      <c r="AI91" s="2109"/>
      <c r="AJ91" s="327"/>
      <c r="AK91" s="327"/>
      <c r="AL91" s="330" t="str">
        <f>AM90&amp;"-"&amp;AO90</f>
        <v>45292-45473</v>
      </c>
      <c r="AM91" s="2311"/>
      <c r="AN91" s="2109"/>
      <c r="AO91" s="2311"/>
      <c r="AP91" s="2109"/>
      <c r="AQ91" s="327"/>
      <c r="AR91" s="327"/>
      <c r="AS91" s="330" t="str">
        <f>AT90&amp;"-"&amp;AV90</f>
        <v>45474-45657</v>
      </c>
      <c r="AT91" s="2311"/>
      <c r="AU91" s="2109"/>
      <c r="AV91" s="2311"/>
      <c r="AW91" s="2109"/>
      <c r="AX91" s="327"/>
      <c r="AY91" s="327"/>
      <c r="AZ91" s="330" t="str">
        <f>BA90&amp;"-"&amp;BC90</f>
        <v>45658-45838</v>
      </c>
      <c r="BA91" s="2311"/>
      <c r="BB91" s="2109"/>
      <c r="BC91" s="2311"/>
      <c r="BD91" s="2109"/>
      <c r="BE91" s="327"/>
      <c r="BF91" s="327"/>
      <c r="BG91" s="330" t="str">
        <f>BH90&amp;"-"&amp;BJ90</f>
        <v>45839-46022</v>
      </c>
      <c r="BH91" s="2311"/>
      <c r="BI91" s="2109"/>
      <c r="BJ91" s="2311"/>
      <c r="BK91" s="2109"/>
      <c r="BL91" s="327"/>
      <c r="BM91" s="327"/>
      <c r="BN91" s="330" t="str">
        <f>BO90&amp;"-"&amp;BQ90</f>
        <v>46023-46203</v>
      </c>
      <c r="BO91" s="2311"/>
      <c r="BP91" s="2109"/>
      <c r="BQ91" s="2311"/>
      <c r="BR91" s="2109"/>
      <c r="BS91" s="327"/>
      <c r="BT91" s="327"/>
      <c r="BU91" s="330" t="str">
        <f>BV90&amp;"-"&amp;BX90</f>
        <v>46204-46387</v>
      </c>
      <c r="BV91" s="2311"/>
      <c r="BW91" s="2109"/>
      <c r="BX91" s="2311"/>
      <c r="BY91" s="2109"/>
      <c r="BZ91" s="327"/>
      <c r="CA91" s="327"/>
      <c r="CB91" s="330" t="str">
        <f>CC90&amp;"-"&amp;CE90</f>
        <v>46388-46568</v>
      </c>
      <c r="CC91" s="2311"/>
      <c r="CD91" s="2109"/>
      <c r="CE91" s="2311"/>
      <c r="CF91" s="2109"/>
      <c r="CG91" s="327"/>
      <c r="CH91" s="327"/>
      <c r="CI91" s="330" t="str">
        <f>CJ90&amp;"-"&amp;CL90</f>
        <v>46569-46752</v>
      </c>
      <c r="CJ91" s="2311"/>
      <c r="CK91" s="2109"/>
      <c r="CL91" s="2311"/>
      <c r="CM91" s="2109"/>
      <c r="CN91" s="1441"/>
      <c r="CO91" s="2351"/>
      <c r="CP91" s="1644"/>
      <c r="CQ91" s="1626"/>
      <c r="CR91" s="1626" t="str">
        <f>IF(T91="","",T91)</f>
        <v/>
      </c>
      <c r="CS91" s="1626"/>
      <c r="CT91" s="1626"/>
      <c r="CU91" s="1637">
        <v>0</v>
      </c>
    </row>
    <row s="1852" customFormat="1" customHeight="1" ht="14.25">
      <c r="A92" s="1365"/>
      <c r="B92" s="1365"/>
      <c r="C92" s="1365"/>
      <c r="D92" s="1365"/>
      <c r="E92" s="2261"/>
      <c r="F92" s="2261" t="s">
        <v>107</v>
      </c>
      <c r="G92" s="2261"/>
      <c r="H92" s="2261"/>
      <c r="I92" s="2288"/>
      <c r="J92" s="2258"/>
      <c r="K92" s="1365"/>
      <c r="L92" s="1371"/>
      <c r="M92" s="1778"/>
      <c r="N92" s="1778"/>
      <c r="O92" s="1778"/>
      <c r="P92" s="2376"/>
      <c r="Q92" s="2376"/>
      <c r="R92" s="358"/>
      <c r="S92" s="3678"/>
      <c r="T92" s="3679" t="s">
        <v>507</v>
      </c>
      <c r="U92" s="3680"/>
      <c r="V92" s="3681"/>
      <c r="W92" s="3682"/>
      <c r="X92" s="3683"/>
      <c r="Y92" s="3684"/>
      <c r="Z92" s="3685"/>
      <c r="AA92" s="3686"/>
      <c r="AB92" s="3687"/>
      <c r="AC92" s="3688"/>
      <c r="AD92" s="3689"/>
      <c r="AE92" s="3690"/>
      <c r="AF92" s="3691"/>
      <c r="AG92" s="3692"/>
      <c r="AH92" s="3693"/>
      <c r="AI92" s="3694"/>
      <c r="AJ92" s="4749"/>
      <c r="AK92" s="4750"/>
      <c r="AL92" s="4751"/>
      <c r="AM92" s="3698"/>
      <c r="AN92" s="4752"/>
      <c r="AO92" s="3700"/>
      <c r="AP92" s="4753"/>
      <c r="AQ92" s="4754"/>
      <c r="AR92" s="4755"/>
      <c r="AS92" s="4756"/>
      <c r="AT92" s="3705"/>
      <c r="AU92" s="4757"/>
      <c r="AV92" s="3707"/>
      <c r="AW92" s="4758"/>
      <c r="AX92" s="3709"/>
      <c r="AY92" s="4759"/>
      <c r="AZ92" s="4760"/>
      <c r="BA92" s="3712"/>
      <c r="BB92" s="4761"/>
      <c r="BC92" s="3714"/>
      <c r="BD92" s="4762"/>
      <c r="BE92" s="4763"/>
      <c r="BF92" s="4764"/>
      <c r="BG92" s="4765"/>
      <c r="BH92" s="3719"/>
      <c r="BI92" s="4766"/>
      <c r="BJ92" s="3721"/>
      <c r="BK92" s="4767"/>
      <c r="BL92" s="4768"/>
      <c r="BM92" s="4769"/>
      <c r="BN92" s="4770"/>
      <c r="BO92" s="3726"/>
      <c r="BP92" s="4771"/>
      <c r="BQ92" s="3728"/>
      <c r="BR92" s="4772"/>
      <c r="BS92" s="4773"/>
      <c r="BT92" s="4774"/>
      <c r="BU92" s="4775"/>
      <c r="BV92" s="3733"/>
      <c r="BW92" s="4776"/>
      <c r="BX92" s="3735"/>
      <c r="BY92" s="4777"/>
      <c r="BZ92" s="4778"/>
      <c r="CA92" s="4779"/>
      <c r="CB92" s="4780"/>
      <c r="CC92" s="3740"/>
      <c r="CD92" s="4781"/>
      <c r="CE92" s="3742"/>
      <c r="CF92" s="4782"/>
      <c r="CG92" s="4783"/>
      <c r="CH92" s="4784"/>
      <c r="CI92" s="4785"/>
      <c r="CJ92" s="3747"/>
      <c r="CK92" s="4786"/>
      <c r="CL92" s="3749"/>
      <c r="CM92" s="4787"/>
      <c r="CN92" s="3751"/>
      <c r="CO92" s="1260" t="s">
        <v>508</v>
      </c>
      <c r="CP92" s="1644"/>
      <c r="CQ92" s="1626"/>
      <c r="CR92" s="1626" t="str">
        <f>IF(T92="","",T92)</f>
        <v>Добавить значение признака дифференциации</v>
      </c>
      <c r="CS92" s="1626"/>
      <c r="CT92" s="1626"/>
      <c r="CU92" s="1637">
        <v>0</v>
      </c>
    </row>
    <row s="1852" customFormat="1" customHeight="1" ht="14.25">
      <c r="A93" s="1365"/>
      <c r="B93" s="1365"/>
      <c r="C93" s="1365"/>
      <c r="D93" s="1365"/>
      <c r="E93" s="2261"/>
      <c r="F93" s="2261"/>
      <c r="G93" s="2261"/>
      <c r="H93" s="2261"/>
      <c r="I93" s="2288"/>
      <c r="J93" s="2258" t="str">
        <f>I88&amp;".2"</f>
        <v>1.3.1.1.2</v>
      </c>
      <c r="K93" s="1365"/>
      <c r="L93" s="1371" t="s">
        <v>430</v>
      </c>
      <c r="M93" s="1778"/>
      <c r="N93" s="1778"/>
      <c r="O93" s="1778"/>
      <c r="P93" s="2376"/>
      <c r="Q93" s="685" t="s">
        <v>108</v>
      </c>
      <c r="R93" s="359"/>
      <c r="S93" s="2275" t="str">
        <f>$J93</f>
        <v>1.3.1.1.2</v>
      </c>
      <c r="T93" s="288" t="s">
        <v>431</v>
      </c>
      <c r="U93" s="302"/>
      <c r="V93" s="2247"/>
      <c r="W93" s="2248"/>
      <c r="X93" s="2248"/>
      <c r="Y93" s="2248"/>
      <c r="Z93" s="2248"/>
      <c r="AA93" s="2248"/>
      <c r="AB93" s="2249"/>
      <c r="AC93" s="2247" t="s">
        <v>545</v>
      </c>
      <c r="AD93" s="2248"/>
      <c r="AE93" s="2248"/>
      <c r="AF93" s="2248"/>
      <c r="AG93" s="2248"/>
      <c r="AH93" s="2248"/>
      <c r="AI93" s="2248"/>
      <c r="AJ93" s="4133"/>
      <c r="AK93" s="4134"/>
      <c r="AL93" s="4134"/>
      <c r="AM93" s="2248"/>
      <c r="AN93" s="4134"/>
      <c r="AO93" s="2248"/>
      <c r="AP93" s="4135"/>
      <c r="AQ93" s="4133"/>
      <c r="AR93" s="4134"/>
      <c r="AS93" s="4134"/>
      <c r="AT93" s="2248"/>
      <c r="AU93" s="4134"/>
      <c r="AV93" s="2248"/>
      <c r="AW93" s="4135"/>
      <c r="AX93" s="2247"/>
      <c r="AY93" s="4134"/>
      <c r="AZ93" s="4134"/>
      <c r="BA93" s="2248"/>
      <c r="BB93" s="4134"/>
      <c r="BC93" s="2248"/>
      <c r="BD93" s="4135"/>
      <c r="BE93" s="4133"/>
      <c r="BF93" s="4134"/>
      <c r="BG93" s="4134"/>
      <c r="BH93" s="2248"/>
      <c r="BI93" s="4134"/>
      <c r="BJ93" s="2248"/>
      <c r="BK93" s="4135"/>
      <c r="BL93" s="4133"/>
      <c r="BM93" s="4134"/>
      <c r="BN93" s="4134"/>
      <c r="BO93" s="2248"/>
      <c r="BP93" s="4134"/>
      <c r="BQ93" s="2248"/>
      <c r="BR93" s="4135"/>
      <c r="BS93" s="4133"/>
      <c r="BT93" s="4134"/>
      <c r="BU93" s="4134"/>
      <c r="BV93" s="2248"/>
      <c r="BW93" s="4134"/>
      <c r="BX93" s="2248"/>
      <c r="BY93" s="4135"/>
      <c r="BZ93" s="4133"/>
      <c r="CA93" s="4134"/>
      <c r="CB93" s="4134"/>
      <c r="CC93" s="2248"/>
      <c r="CD93" s="4134"/>
      <c r="CE93" s="2248"/>
      <c r="CF93" s="4135"/>
      <c r="CG93" s="4133"/>
      <c r="CH93" s="4134"/>
      <c r="CI93" s="4134"/>
      <c r="CJ93" s="2248"/>
      <c r="CK93" s="4134"/>
      <c r="CL93" s="2248"/>
      <c r="CM93" s="4135"/>
      <c r="CN93" s="2249"/>
      <c r="CO93" s="1309" t="s">
        <v>506</v>
      </c>
      <c r="CP93" s="1644"/>
      <c r="CQ93" s="1626"/>
      <c r="CR93" s="1626" t="str">
        <f>IF(T93="","",T93)</f>
        <v>Группа потребителей</v>
      </c>
      <c r="CS93" s="1626"/>
      <c r="CT93" s="1626"/>
      <c r="CU93" s="1637">
        <v>0</v>
      </c>
    </row>
    <row s="1852" customFormat="1" customHeight="1" ht="24">
      <c r="A94" s="1365"/>
      <c r="B94" s="1365"/>
      <c r="C94" s="1365"/>
      <c r="D94" s="1365"/>
      <c r="E94" s="2261"/>
      <c r="F94" s="2261"/>
      <c r="G94" s="2261"/>
      <c r="H94" s="2261"/>
      <c r="I94" s="2288"/>
      <c r="J94" s="2288" t="str">
        <f>I88&amp;".1"</f>
        <v>1.3.1.1.1</v>
      </c>
      <c r="K94" s="2258" t="str">
        <f>J93&amp;".1"</f>
        <v>1.3.1.1.2.1</v>
      </c>
      <c r="L94" s="1371"/>
      <c r="M94" s="1778"/>
      <c r="N94" s="1778"/>
      <c r="O94" s="1778"/>
      <c r="P94" s="2376"/>
      <c r="Q94" s="2376"/>
      <c r="R94" s="359">
        <v>1</v>
      </c>
      <c r="S94" s="2275" t="str">
        <f>$K94</f>
        <v>1.3.1.1.2.1</v>
      </c>
      <c r="T94" s="1439" t="s">
        <v>551</v>
      </c>
      <c r="U94" s="302"/>
      <c r="V94" s="753"/>
      <c r="W94" s="753"/>
      <c r="X94" s="1259"/>
      <c r="Y94" s="2604"/>
      <c r="Z94" s="2109" t="s">
        <v>65</v>
      </c>
      <c r="AA94" s="2604"/>
      <c r="AB94" s="2109" t="s">
        <v>65</v>
      </c>
      <c r="AC94" s="753"/>
      <c r="AD94" s="753"/>
      <c r="AE94" s="1259"/>
      <c r="AF94" s="2604">
        <v>44927</v>
      </c>
      <c r="AG94" s="2109" t="s">
        <v>65</v>
      </c>
      <c r="AH94" s="2289">
        <v>45291</v>
      </c>
      <c r="AI94" s="2109" t="s">
        <v>65</v>
      </c>
      <c r="AJ94" s="753"/>
      <c r="AK94" s="753"/>
      <c r="AL94" s="1259"/>
      <c r="AM94" s="2604">
        <v>45292</v>
      </c>
      <c r="AN94" s="2109" t="s">
        <v>65</v>
      </c>
      <c r="AO94" s="2604">
        <v>45473</v>
      </c>
      <c r="AP94" s="2109" t="s">
        <v>65</v>
      </c>
      <c r="AQ94" s="753"/>
      <c r="AR94" s="753"/>
      <c r="AS94" s="1259"/>
      <c r="AT94" s="2604">
        <v>45474</v>
      </c>
      <c r="AU94" s="2109" t="s">
        <v>65</v>
      </c>
      <c r="AV94" s="2604">
        <v>45657</v>
      </c>
      <c r="AW94" s="2109" t="s">
        <v>65</v>
      </c>
      <c r="AX94" s="753"/>
      <c r="AY94" s="753"/>
      <c r="AZ94" s="1259"/>
      <c r="BA94" s="2604">
        <v>45658</v>
      </c>
      <c r="BB94" s="2109" t="s">
        <v>65</v>
      </c>
      <c r="BC94" s="2604">
        <v>45838</v>
      </c>
      <c r="BD94" s="2109" t="s">
        <v>65</v>
      </c>
      <c r="BE94" s="753">
        <v>21.83</v>
      </c>
      <c r="BF94" s="753"/>
      <c r="BG94" s="1259"/>
      <c r="BH94" s="2604">
        <v>45839</v>
      </c>
      <c r="BI94" s="2109" t="s">
        <v>65</v>
      </c>
      <c r="BJ94" s="2604">
        <v>46022</v>
      </c>
      <c r="BK94" s="2109" t="s">
        <v>65</v>
      </c>
      <c r="BL94" s="753">
        <v>21.83</v>
      </c>
      <c r="BM94" s="753"/>
      <c r="BN94" s="1259"/>
      <c r="BO94" s="2604">
        <v>46023</v>
      </c>
      <c r="BP94" s="2109" t="s">
        <v>65</v>
      </c>
      <c r="BQ94" s="2604">
        <v>46203</v>
      </c>
      <c r="BR94" s="2109" t="s">
        <v>65</v>
      </c>
      <c r="BS94" s="753">
        <v>33.23</v>
      </c>
      <c r="BT94" s="753"/>
      <c r="BU94" s="1259"/>
      <c r="BV94" s="2604">
        <v>46204</v>
      </c>
      <c r="BW94" s="2109" t="s">
        <v>65</v>
      </c>
      <c r="BX94" s="2604">
        <v>46387</v>
      </c>
      <c r="BY94" s="2109" t="s">
        <v>65</v>
      </c>
      <c r="BZ94" s="753">
        <v>31.42</v>
      </c>
      <c r="CA94" s="753"/>
      <c r="CB94" s="1259"/>
      <c r="CC94" s="2604">
        <v>46388</v>
      </c>
      <c r="CD94" s="2109" t="s">
        <v>65</v>
      </c>
      <c r="CE94" s="2604">
        <v>46568</v>
      </c>
      <c r="CF94" s="2109" t="s">
        <v>65</v>
      </c>
      <c r="CG94" s="753">
        <v>31.42</v>
      </c>
      <c r="CH94" s="753"/>
      <c r="CI94" s="1259"/>
      <c r="CJ94" s="2604">
        <v>46569</v>
      </c>
      <c r="CK94" s="2109" t="s">
        <v>65</v>
      </c>
      <c r="CL94" s="2604">
        <v>46752</v>
      </c>
      <c r="CM94" s="2109" t="s">
        <v>65</v>
      </c>
      <c r="CN94" s="1440"/>
      <c r="CO9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94" s="1644">
        <f>STRCHECKDATE(V95:CN95)</f>
      </c>
      <c r="CQ94" s="1626"/>
      <c r="CR94" s="1626" t="str">
        <f>IF(T94="","",T94)</f>
        <v>п. Звездный: иные потребители (без НДС)</v>
      </c>
      <c r="CS94" s="1626"/>
      <c r="CT94" s="1626"/>
      <c r="CU94" s="1637">
        <v>0</v>
      </c>
    </row>
    <row s="1852" customFormat="1" customHeight="1" ht="14.25">
      <c r="A95" s="1365"/>
      <c r="B95" s="1365"/>
      <c r="C95" s="1365"/>
      <c r="D95" s="1365"/>
      <c r="E95" s="2261"/>
      <c r="F95" s="2261"/>
      <c r="G95" s="2261"/>
      <c r="H95" s="2261"/>
      <c r="I95" s="2288"/>
      <c r="J95" s="2288" t="str">
        <f>I88&amp;".1"</f>
        <v>1.3.1.1.1</v>
      </c>
      <c r="K95" s="2258"/>
      <c r="L95" s="1371"/>
      <c r="M95" s="1778"/>
      <c r="N95" s="1778"/>
      <c r="O95" s="1778"/>
      <c r="P95" s="2376"/>
      <c r="Q95" s="2376"/>
      <c r="R95" s="359"/>
      <c r="S95" s="2515"/>
      <c r="T95" s="302"/>
      <c r="U95" s="302"/>
      <c r="V95" s="327"/>
      <c r="W95" s="327"/>
      <c r="X95" s="330" t="str">
        <f>Y94&amp;"-"&amp;AA94</f>
        <v>-</v>
      </c>
      <c r="Y95" s="2311"/>
      <c r="Z95" s="2109"/>
      <c r="AA95" s="2311"/>
      <c r="AB95" s="2109"/>
      <c r="AC95" s="327"/>
      <c r="AD95" s="327"/>
      <c r="AE95" s="330" t="str">
        <f>AF94&amp;"-"&amp;AH94</f>
        <v>44927-45291</v>
      </c>
      <c r="AF95" s="2311"/>
      <c r="AG95" s="2109"/>
      <c r="AH95" s="2290"/>
      <c r="AI95" s="2109"/>
      <c r="AJ95" s="327"/>
      <c r="AK95" s="327"/>
      <c r="AL95" s="330" t="str">
        <f>AM94&amp;"-"&amp;AO94</f>
        <v>45292-45473</v>
      </c>
      <c r="AM95" s="2311"/>
      <c r="AN95" s="2109"/>
      <c r="AO95" s="2311"/>
      <c r="AP95" s="2109"/>
      <c r="AQ95" s="327"/>
      <c r="AR95" s="327"/>
      <c r="AS95" s="330" t="str">
        <f>AT94&amp;"-"&amp;AV94</f>
        <v>45474-45657</v>
      </c>
      <c r="AT95" s="2311"/>
      <c r="AU95" s="2109"/>
      <c r="AV95" s="2311"/>
      <c r="AW95" s="2109"/>
      <c r="AX95" s="327"/>
      <c r="AY95" s="327"/>
      <c r="AZ95" s="330" t="str">
        <f>BA94&amp;"-"&amp;BC94</f>
        <v>45658-45838</v>
      </c>
      <c r="BA95" s="2311"/>
      <c r="BB95" s="2109"/>
      <c r="BC95" s="2311"/>
      <c r="BD95" s="2109"/>
      <c r="BE95" s="327"/>
      <c r="BF95" s="327"/>
      <c r="BG95" s="330" t="str">
        <f>BH94&amp;"-"&amp;BJ94</f>
        <v>45839-46022</v>
      </c>
      <c r="BH95" s="2311"/>
      <c r="BI95" s="2109"/>
      <c r="BJ95" s="2311"/>
      <c r="BK95" s="2109"/>
      <c r="BL95" s="327"/>
      <c r="BM95" s="327"/>
      <c r="BN95" s="330" t="str">
        <f>BO94&amp;"-"&amp;BQ94</f>
        <v>46023-46203</v>
      </c>
      <c r="BO95" s="2311"/>
      <c r="BP95" s="2109"/>
      <c r="BQ95" s="2311"/>
      <c r="BR95" s="2109"/>
      <c r="BS95" s="327"/>
      <c r="BT95" s="327"/>
      <c r="BU95" s="330" t="str">
        <f>BV94&amp;"-"&amp;BX94</f>
        <v>46204-46387</v>
      </c>
      <c r="BV95" s="2311"/>
      <c r="BW95" s="2109"/>
      <c r="BX95" s="2311"/>
      <c r="BY95" s="2109"/>
      <c r="BZ95" s="327"/>
      <c r="CA95" s="327"/>
      <c r="CB95" s="330" t="str">
        <f>CC94&amp;"-"&amp;CE94</f>
        <v>46388-46568</v>
      </c>
      <c r="CC95" s="2311"/>
      <c r="CD95" s="2109"/>
      <c r="CE95" s="2311"/>
      <c r="CF95" s="2109"/>
      <c r="CG95" s="327"/>
      <c r="CH95" s="327"/>
      <c r="CI95" s="330" t="str">
        <f>CJ94&amp;"-"&amp;CL94</f>
        <v>46569-46752</v>
      </c>
      <c r="CJ95" s="2311"/>
      <c r="CK95" s="2109"/>
      <c r="CL95" s="2311"/>
      <c r="CM95" s="2109"/>
      <c r="CN95" s="1441"/>
      <c r="CO95" s="2351"/>
      <c r="CP95" s="1644"/>
      <c r="CQ95" s="1626"/>
      <c r="CR95" s="1626" t="str">
        <f>IF(T95="","",T95)</f>
        <v/>
      </c>
      <c r="CS95" s="1626"/>
      <c r="CT95" s="1626"/>
      <c r="CU95" s="1637">
        <v>0</v>
      </c>
    </row>
    <row s="1852" customFormat="1" customHeight="1" ht="14.25">
      <c r="A96" s="1365"/>
      <c r="B96" s="1365"/>
      <c r="C96" s="1365"/>
      <c r="D96" s="1365"/>
      <c r="E96" s="2261"/>
      <c r="F96" s="2261"/>
      <c r="G96" s="2261"/>
      <c r="H96" s="2261"/>
      <c r="I96" s="2288"/>
      <c r="J96" s="2258" t="str">
        <f>I88&amp;".1"</f>
        <v>1.3.1.1.1</v>
      </c>
      <c r="K96" s="1365"/>
      <c r="L96" s="1371"/>
      <c r="M96" s="1778"/>
      <c r="N96" s="1778"/>
      <c r="O96" s="1778"/>
      <c r="P96" s="2376"/>
      <c r="Q96" s="2376"/>
      <c r="R96" s="358"/>
      <c r="S96" s="3752"/>
      <c r="T96" s="3753" t="s">
        <v>507</v>
      </c>
      <c r="U96" s="3754"/>
      <c r="V96" s="3755"/>
      <c r="W96" s="3756"/>
      <c r="X96" s="3757"/>
      <c r="Y96" s="3758"/>
      <c r="Z96" s="3759"/>
      <c r="AA96" s="3760"/>
      <c r="AB96" s="3761"/>
      <c r="AC96" s="3762"/>
      <c r="AD96" s="3763"/>
      <c r="AE96" s="3764"/>
      <c r="AF96" s="3765"/>
      <c r="AG96" s="3766"/>
      <c r="AH96" s="3767"/>
      <c r="AI96" s="3768"/>
      <c r="AJ96" s="4788"/>
      <c r="AK96" s="4789"/>
      <c r="AL96" s="4790"/>
      <c r="AM96" s="3772"/>
      <c r="AN96" s="4791"/>
      <c r="AO96" s="3774"/>
      <c r="AP96" s="4792"/>
      <c r="AQ96" s="4793"/>
      <c r="AR96" s="4794"/>
      <c r="AS96" s="4795"/>
      <c r="AT96" s="3779"/>
      <c r="AU96" s="4796"/>
      <c r="AV96" s="3781"/>
      <c r="AW96" s="4797"/>
      <c r="AX96" s="3783"/>
      <c r="AY96" s="4798"/>
      <c r="AZ96" s="4799"/>
      <c r="BA96" s="3786"/>
      <c r="BB96" s="4800"/>
      <c r="BC96" s="3788"/>
      <c r="BD96" s="4801"/>
      <c r="BE96" s="4802"/>
      <c r="BF96" s="4803"/>
      <c r="BG96" s="4804"/>
      <c r="BH96" s="3793"/>
      <c r="BI96" s="4805"/>
      <c r="BJ96" s="3795"/>
      <c r="BK96" s="4806"/>
      <c r="BL96" s="4807"/>
      <c r="BM96" s="4808"/>
      <c r="BN96" s="4809"/>
      <c r="BO96" s="3800"/>
      <c r="BP96" s="4810"/>
      <c r="BQ96" s="3802"/>
      <c r="BR96" s="4811"/>
      <c r="BS96" s="4812"/>
      <c r="BT96" s="4813"/>
      <c r="BU96" s="4814"/>
      <c r="BV96" s="3807"/>
      <c r="BW96" s="4815"/>
      <c r="BX96" s="3809"/>
      <c r="BY96" s="4816"/>
      <c r="BZ96" s="4817"/>
      <c r="CA96" s="4818"/>
      <c r="CB96" s="4819"/>
      <c r="CC96" s="3814"/>
      <c r="CD96" s="4820"/>
      <c r="CE96" s="3816"/>
      <c r="CF96" s="4821"/>
      <c r="CG96" s="4822"/>
      <c r="CH96" s="4823"/>
      <c r="CI96" s="4824"/>
      <c r="CJ96" s="3821"/>
      <c r="CK96" s="4825"/>
      <c r="CL96" s="3823"/>
      <c r="CM96" s="4826"/>
      <c r="CN96" s="3825"/>
      <c r="CO96" s="1260" t="s">
        <v>508</v>
      </c>
      <c r="CP96" s="1644"/>
      <c r="CQ96" s="1626"/>
      <c r="CR96" s="1626" t="str">
        <f>IF(T96="","",T96)</f>
        <v>Добавить значение признака дифференциации</v>
      </c>
      <c r="CS96" s="1626"/>
      <c r="CT96" s="1626"/>
      <c r="CU96" s="1637">
        <v>0</v>
      </c>
    </row>
    <row s="1852" customFormat="1" customHeight="1" ht="16.5">
      <c r="A97" s="1365"/>
      <c r="B97" s="1365"/>
      <c r="C97" s="1365"/>
      <c r="D97" s="1365"/>
      <c r="E97" s="2261"/>
      <c r="F97" s="2261"/>
      <c r="G97" s="2261"/>
      <c r="H97" s="2261"/>
      <c r="I97" s="2288"/>
      <c r="J97" s="2258" t="str">
        <f>I88&amp;".3"</f>
        <v>1.3.1.1.3</v>
      </c>
      <c r="K97" s="1365"/>
      <c r="L97" s="1371" t="s">
        <v>430</v>
      </c>
      <c r="M97" s="1778"/>
      <c r="N97" s="1778"/>
      <c r="O97" s="1778"/>
      <c r="P97" s="2376"/>
      <c r="Q97" s="685" t="s">
        <v>108</v>
      </c>
      <c r="R97" s="359"/>
      <c r="S97" s="2275" t="str">
        <f>$J97</f>
        <v>1.3.1.1.3</v>
      </c>
      <c r="T97" s="288" t="s">
        <v>431</v>
      </c>
      <c r="U97" s="302"/>
      <c r="V97" s="2247"/>
      <c r="W97" s="2248"/>
      <c r="X97" s="2248"/>
      <c r="Y97" s="2248"/>
      <c r="Z97" s="2248"/>
      <c r="AA97" s="2248"/>
      <c r="AB97" s="2249"/>
      <c r="AC97" s="2247" t="s">
        <v>547</v>
      </c>
      <c r="AD97" s="2248"/>
      <c r="AE97" s="2248"/>
      <c r="AF97" s="2248"/>
      <c r="AG97" s="2248"/>
      <c r="AH97" s="2248"/>
      <c r="AI97" s="2248"/>
      <c r="AJ97" s="4133"/>
      <c r="AK97" s="4134"/>
      <c r="AL97" s="4134"/>
      <c r="AM97" s="2248"/>
      <c r="AN97" s="4134"/>
      <c r="AO97" s="2248"/>
      <c r="AP97" s="4135"/>
      <c r="AQ97" s="4133"/>
      <c r="AR97" s="4134"/>
      <c r="AS97" s="4134"/>
      <c r="AT97" s="2248"/>
      <c r="AU97" s="4134"/>
      <c r="AV97" s="2248"/>
      <c r="AW97" s="4135"/>
      <c r="AX97" s="2247"/>
      <c r="AY97" s="4134"/>
      <c r="AZ97" s="4134"/>
      <c r="BA97" s="2248"/>
      <c r="BB97" s="4134"/>
      <c r="BC97" s="2248"/>
      <c r="BD97" s="4135"/>
      <c r="BE97" s="4133"/>
      <c r="BF97" s="4134"/>
      <c r="BG97" s="4134"/>
      <c r="BH97" s="2248"/>
      <c r="BI97" s="4134"/>
      <c r="BJ97" s="2248"/>
      <c r="BK97" s="4135"/>
      <c r="BL97" s="4133"/>
      <c r="BM97" s="4134"/>
      <c r="BN97" s="4134"/>
      <c r="BO97" s="2248"/>
      <c r="BP97" s="4134"/>
      <c r="BQ97" s="2248"/>
      <c r="BR97" s="4135"/>
      <c r="BS97" s="4133"/>
      <c r="BT97" s="4134"/>
      <c r="BU97" s="4134"/>
      <c r="BV97" s="2248"/>
      <c r="BW97" s="4134"/>
      <c r="BX97" s="2248"/>
      <c r="BY97" s="4135"/>
      <c r="BZ97" s="4133"/>
      <c r="CA97" s="4134"/>
      <c r="CB97" s="4134"/>
      <c r="CC97" s="2248"/>
      <c r="CD97" s="4134"/>
      <c r="CE97" s="2248"/>
      <c r="CF97" s="4135"/>
      <c r="CG97" s="4133"/>
      <c r="CH97" s="4134"/>
      <c r="CI97" s="4134"/>
      <c r="CJ97" s="2248"/>
      <c r="CK97" s="4134"/>
      <c r="CL97" s="2248"/>
      <c r="CM97" s="4135"/>
      <c r="CN97" s="2249"/>
      <c r="CO97" s="1309" t="s">
        <v>506</v>
      </c>
      <c r="CP97" s="1644"/>
      <c r="CQ97" s="1626"/>
      <c r="CR97" s="1626" t="str">
        <f>IF(T97="","",T97)</f>
        <v>Группа потребителей</v>
      </c>
      <c r="CS97" s="1626"/>
      <c r="CT97" s="1626"/>
      <c r="CU97" s="1637">
        <v>0</v>
      </c>
    </row>
    <row s="1852" customFormat="1" customHeight="1" ht="22.5">
      <c r="A98" s="1365"/>
      <c r="B98" s="1365"/>
      <c r="C98" s="1365"/>
      <c r="D98" s="1365"/>
      <c r="E98" s="2261"/>
      <c r="F98" s="2261"/>
      <c r="G98" s="2261"/>
      <c r="H98" s="2261"/>
      <c r="I98" s="2288"/>
      <c r="J98" s="2288" t="str">
        <f>I88&amp;".2"</f>
        <v>1.3.1.1.2</v>
      </c>
      <c r="K98" s="2258" t="str">
        <f>J97&amp;".1"</f>
        <v>1.3.1.1.3.1</v>
      </c>
      <c r="L98" s="1371"/>
      <c r="M98" s="1778"/>
      <c r="N98" s="1778"/>
      <c r="O98" s="1778"/>
      <c r="P98" s="2376"/>
      <c r="Q98" s="2376"/>
      <c r="R98" s="359">
        <v>1</v>
      </c>
      <c r="S98" s="2275" t="str">
        <f>$K98</f>
        <v>1.3.1.1.3.1</v>
      </c>
      <c r="T98" s="1439" t="s">
        <v>552</v>
      </c>
      <c r="U98" s="302"/>
      <c r="V98" s="753"/>
      <c r="W98" s="753"/>
      <c r="X98" s="1259"/>
      <c r="Y98" s="2604"/>
      <c r="Z98" s="2109" t="s">
        <v>65</v>
      </c>
      <c r="AA98" s="2604"/>
      <c r="AB98" s="2109" t="s">
        <v>65</v>
      </c>
      <c r="AC98" s="753"/>
      <c r="AD98" s="753"/>
      <c r="AE98" s="1259"/>
      <c r="AF98" s="2604">
        <v>44927</v>
      </c>
      <c r="AG98" s="2109" t="s">
        <v>65</v>
      </c>
      <c r="AH98" s="2289">
        <v>45291</v>
      </c>
      <c r="AI98" s="2109" t="s">
        <v>65</v>
      </c>
      <c r="AJ98" s="753"/>
      <c r="AK98" s="753"/>
      <c r="AL98" s="1259"/>
      <c r="AM98" s="2604">
        <v>45292</v>
      </c>
      <c r="AN98" s="2109" t="s">
        <v>65</v>
      </c>
      <c r="AO98" s="2604">
        <v>45473</v>
      </c>
      <c r="AP98" s="2109" t="s">
        <v>65</v>
      </c>
      <c r="AQ98" s="753"/>
      <c r="AR98" s="753"/>
      <c r="AS98" s="1259"/>
      <c r="AT98" s="2604">
        <v>45474</v>
      </c>
      <c r="AU98" s="2109" t="s">
        <v>65</v>
      </c>
      <c r="AV98" s="2604">
        <v>45657</v>
      </c>
      <c r="AW98" s="2109" t="s">
        <v>65</v>
      </c>
      <c r="AX98" s="753"/>
      <c r="AY98" s="753"/>
      <c r="AZ98" s="1259"/>
      <c r="BA98" s="2604">
        <v>45658</v>
      </c>
      <c r="BB98" s="2109" t="s">
        <v>65</v>
      </c>
      <c r="BC98" s="2604">
        <v>45838</v>
      </c>
      <c r="BD98" s="2109" t="s">
        <v>65</v>
      </c>
      <c r="BE98" s="753">
        <v>26.2</v>
      </c>
      <c r="BF98" s="753"/>
      <c r="BG98" s="1259"/>
      <c r="BH98" s="2604">
        <v>45839</v>
      </c>
      <c r="BI98" s="2109" t="s">
        <v>65</v>
      </c>
      <c r="BJ98" s="2604">
        <v>46022</v>
      </c>
      <c r="BK98" s="2109" t="s">
        <v>65</v>
      </c>
      <c r="BL98" s="753">
        <v>26.2</v>
      </c>
      <c r="BM98" s="753"/>
      <c r="BN98" s="1259"/>
      <c r="BO98" s="2604">
        <v>46023</v>
      </c>
      <c r="BP98" s="2109" t="s">
        <v>65</v>
      </c>
      <c r="BQ98" s="2604">
        <v>46203</v>
      </c>
      <c r="BR98" s="2109" t="s">
        <v>65</v>
      </c>
      <c r="BS98" s="753">
        <v>39.88</v>
      </c>
      <c r="BT98" s="753"/>
      <c r="BU98" s="1259"/>
      <c r="BV98" s="2604">
        <v>46204</v>
      </c>
      <c r="BW98" s="2109" t="s">
        <v>65</v>
      </c>
      <c r="BX98" s="2604">
        <v>46387</v>
      </c>
      <c r="BY98" s="2109" t="s">
        <v>65</v>
      </c>
      <c r="BZ98" s="753">
        <v>37.7</v>
      </c>
      <c r="CA98" s="753"/>
      <c r="CB98" s="1259"/>
      <c r="CC98" s="2604">
        <v>46388</v>
      </c>
      <c r="CD98" s="2109" t="s">
        <v>65</v>
      </c>
      <c r="CE98" s="2604">
        <v>46568</v>
      </c>
      <c r="CF98" s="2109" t="s">
        <v>65</v>
      </c>
      <c r="CG98" s="753">
        <v>37.7</v>
      </c>
      <c r="CH98" s="753"/>
      <c r="CI98" s="1259"/>
      <c r="CJ98" s="2604">
        <v>46569</v>
      </c>
      <c r="CK98" s="2109" t="s">
        <v>65</v>
      </c>
      <c r="CL98" s="2604">
        <v>46752</v>
      </c>
      <c r="CM98" s="2109" t="s">
        <v>65</v>
      </c>
      <c r="CN98" s="1440"/>
      <c r="CO98"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98" s="1644">
        <f>STRCHECKDATE(V99:CN99)</f>
      </c>
      <c r="CQ98" s="1626"/>
      <c r="CR98" s="1626" t="str">
        <f>IF(T98="","",T98)</f>
        <v>п. Звездный: Экономически обоснованные тарифы (с НДС)</v>
      </c>
      <c r="CS98" s="1626"/>
      <c r="CT98" s="1626"/>
      <c r="CU98" s="1637">
        <v>0</v>
      </c>
    </row>
    <row s="1852" customFormat="1" customHeight="1" ht="14.25">
      <c r="A99" s="1365"/>
      <c r="B99" s="1365"/>
      <c r="C99" s="1365"/>
      <c r="D99" s="1365"/>
      <c r="E99" s="2261"/>
      <c r="F99" s="2261"/>
      <c r="G99" s="2261"/>
      <c r="H99" s="2261"/>
      <c r="I99" s="2288"/>
      <c r="J99" s="2288" t="str">
        <f>I88&amp;".2"</f>
        <v>1.3.1.1.2</v>
      </c>
      <c r="K99" s="2258"/>
      <c r="L99" s="1371"/>
      <c r="M99" s="1778"/>
      <c r="N99" s="1778"/>
      <c r="O99" s="1778"/>
      <c r="P99" s="2376"/>
      <c r="Q99" s="2376"/>
      <c r="R99" s="359"/>
      <c r="S99" s="2515"/>
      <c r="T99" s="302"/>
      <c r="U99" s="302"/>
      <c r="V99" s="327"/>
      <c r="W99" s="327"/>
      <c r="X99" s="330" t="str">
        <f>Y98&amp;"-"&amp;AA98</f>
        <v>-</v>
      </c>
      <c r="Y99" s="2311"/>
      <c r="Z99" s="2109"/>
      <c r="AA99" s="2311"/>
      <c r="AB99" s="2109"/>
      <c r="AC99" s="327"/>
      <c r="AD99" s="327"/>
      <c r="AE99" s="330" t="str">
        <f>AF98&amp;"-"&amp;AH98</f>
        <v>44927-45291</v>
      </c>
      <c r="AF99" s="2311"/>
      <c r="AG99" s="2109"/>
      <c r="AH99" s="2290"/>
      <c r="AI99" s="2109"/>
      <c r="AJ99" s="327"/>
      <c r="AK99" s="327"/>
      <c r="AL99" s="330" t="str">
        <f>AM98&amp;"-"&amp;AO98</f>
        <v>45292-45473</v>
      </c>
      <c r="AM99" s="2311"/>
      <c r="AN99" s="2109"/>
      <c r="AO99" s="2311"/>
      <c r="AP99" s="2109"/>
      <c r="AQ99" s="327"/>
      <c r="AR99" s="327"/>
      <c r="AS99" s="330" t="str">
        <f>AT98&amp;"-"&amp;AV98</f>
        <v>45474-45657</v>
      </c>
      <c r="AT99" s="2311"/>
      <c r="AU99" s="2109"/>
      <c r="AV99" s="2311"/>
      <c r="AW99" s="2109"/>
      <c r="AX99" s="327"/>
      <c r="AY99" s="327"/>
      <c r="AZ99" s="330" t="str">
        <f>BA98&amp;"-"&amp;BC98</f>
        <v>45658-45838</v>
      </c>
      <c r="BA99" s="2311"/>
      <c r="BB99" s="2109"/>
      <c r="BC99" s="2311"/>
      <c r="BD99" s="2109"/>
      <c r="BE99" s="327"/>
      <c r="BF99" s="327"/>
      <c r="BG99" s="330" t="str">
        <f>BH98&amp;"-"&amp;BJ98</f>
        <v>45839-46022</v>
      </c>
      <c r="BH99" s="2311"/>
      <c r="BI99" s="2109"/>
      <c r="BJ99" s="2311"/>
      <c r="BK99" s="2109"/>
      <c r="BL99" s="327"/>
      <c r="BM99" s="327"/>
      <c r="BN99" s="330" t="str">
        <f>BO98&amp;"-"&amp;BQ98</f>
        <v>46023-46203</v>
      </c>
      <c r="BO99" s="2311"/>
      <c r="BP99" s="2109"/>
      <c r="BQ99" s="2311"/>
      <c r="BR99" s="2109"/>
      <c r="BS99" s="327"/>
      <c r="BT99" s="327"/>
      <c r="BU99" s="330" t="str">
        <f>BV98&amp;"-"&amp;BX98</f>
        <v>46204-46387</v>
      </c>
      <c r="BV99" s="2311"/>
      <c r="BW99" s="2109"/>
      <c r="BX99" s="2311"/>
      <c r="BY99" s="2109"/>
      <c r="BZ99" s="327"/>
      <c r="CA99" s="327"/>
      <c r="CB99" s="330" t="str">
        <f>CC98&amp;"-"&amp;CE98</f>
        <v>46388-46568</v>
      </c>
      <c r="CC99" s="2311"/>
      <c r="CD99" s="2109"/>
      <c r="CE99" s="2311"/>
      <c r="CF99" s="2109"/>
      <c r="CG99" s="327"/>
      <c r="CH99" s="327"/>
      <c r="CI99" s="330" t="str">
        <f>CJ98&amp;"-"&amp;CL98</f>
        <v>46569-46752</v>
      </c>
      <c r="CJ99" s="2311"/>
      <c r="CK99" s="2109"/>
      <c r="CL99" s="2311"/>
      <c r="CM99" s="2109"/>
      <c r="CN99" s="1441"/>
      <c r="CO99" s="2351"/>
      <c r="CP99" s="1644"/>
      <c r="CQ99" s="1626"/>
      <c r="CR99" s="1626" t="str">
        <f>IF(T99="","",T99)</f>
        <v/>
      </c>
      <c r="CS99" s="1626"/>
      <c r="CT99" s="1626"/>
      <c r="CU99" s="1637">
        <v>0</v>
      </c>
    </row>
    <row s="1852" customFormat="1" customHeight="1" ht="12.75">
      <c r="A100" s="1365"/>
      <c r="B100" s="1365"/>
      <c r="C100" s="1365"/>
      <c r="D100" s="1365"/>
      <c r="E100" s="2261"/>
      <c r="F100" s="2261"/>
      <c r="G100" s="2261"/>
      <c r="H100" s="2261"/>
      <c r="I100" s="2288"/>
      <c r="J100" s="2258" t="str">
        <f>I88&amp;".2"</f>
        <v>1.3.1.1.2</v>
      </c>
      <c r="K100" s="1365"/>
      <c r="L100" s="1371"/>
      <c r="M100" s="1778"/>
      <c r="N100" s="1778"/>
      <c r="O100" s="1778"/>
      <c r="P100" s="2376"/>
      <c r="Q100" s="2376"/>
      <c r="R100" s="358"/>
      <c r="S100" s="3826"/>
      <c r="T100" s="3827" t="s">
        <v>507</v>
      </c>
      <c r="U100" s="3828"/>
      <c r="V100" s="3829"/>
      <c r="W100" s="3830"/>
      <c r="X100" s="3831"/>
      <c r="Y100" s="3832"/>
      <c r="Z100" s="3833"/>
      <c r="AA100" s="3834"/>
      <c r="AB100" s="3835"/>
      <c r="AC100" s="3836"/>
      <c r="AD100" s="3837"/>
      <c r="AE100" s="3838"/>
      <c r="AF100" s="3839"/>
      <c r="AG100" s="3840"/>
      <c r="AH100" s="3841"/>
      <c r="AI100" s="3842"/>
      <c r="AJ100" s="4827"/>
      <c r="AK100" s="4828"/>
      <c r="AL100" s="4829"/>
      <c r="AM100" s="3846"/>
      <c r="AN100" s="4830"/>
      <c r="AO100" s="3848"/>
      <c r="AP100" s="4831"/>
      <c r="AQ100" s="4832"/>
      <c r="AR100" s="4833"/>
      <c r="AS100" s="4834"/>
      <c r="AT100" s="3853"/>
      <c r="AU100" s="4835"/>
      <c r="AV100" s="3855"/>
      <c r="AW100" s="4836"/>
      <c r="AX100" s="3857"/>
      <c r="AY100" s="4837"/>
      <c r="AZ100" s="4838"/>
      <c r="BA100" s="3860"/>
      <c r="BB100" s="4839"/>
      <c r="BC100" s="3862"/>
      <c r="BD100" s="4840"/>
      <c r="BE100" s="4841"/>
      <c r="BF100" s="4842"/>
      <c r="BG100" s="4843"/>
      <c r="BH100" s="3867"/>
      <c r="BI100" s="4844"/>
      <c r="BJ100" s="3869"/>
      <c r="BK100" s="4845"/>
      <c r="BL100" s="4846"/>
      <c r="BM100" s="4847"/>
      <c r="BN100" s="4848"/>
      <c r="BO100" s="3874"/>
      <c r="BP100" s="4849"/>
      <c r="BQ100" s="3876"/>
      <c r="BR100" s="4850"/>
      <c r="BS100" s="4851"/>
      <c r="BT100" s="4852"/>
      <c r="BU100" s="4853"/>
      <c r="BV100" s="3881"/>
      <c r="BW100" s="4854"/>
      <c r="BX100" s="3883"/>
      <c r="BY100" s="4855"/>
      <c r="BZ100" s="4856"/>
      <c r="CA100" s="4857"/>
      <c r="CB100" s="4858"/>
      <c r="CC100" s="3888"/>
      <c r="CD100" s="4859"/>
      <c r="CE100" s="3890"/>
      <c r="CF100" s="4860"/>
      <c r="CG100" s="4861"/>
      <c r="CH100" s="4862"/>
      <c r="CI100" s="4863"/>
      <c r="CJ100" s="3895"/>
      <c r="CK100" s="4864"/>
      <c r="CL100" s="3897"/>
      <c r="CM100" s="4865"/>
      <c r="CN100" s="3899"/>
      <c r="CO100" s="1260" t="s">
        <v>508</v>
      </c>
      <c r="CP100" s="1644"/>
      <c r="CQ100" s="1626"/>
      <c r="CR100" s="1626" t="str">
        <f>IF(T100="","",T100)</f>
        <v>Добавить значение признака дифференциации</v>
      </c>
      <c r="CS100" s="1626"/>
      <c r="CT100" s="1626"/>
      <c r="CU100" s="1637">
        <v>0</v>
      </c>
    </row>
    <row s="1852" customFormat="1" customHeight="1" ht="20.25">
      <c r="A101" s="1365"/>
      <c r="B101" s="1365"/>
      <c r="C101" s="1365"/>
      <c r="D101" s="1365"/>
      <c r="E101" s="2261"/>
      <c r="F101" s="2261"/>
      <c r="G101" s="2261"/>
      <c r="H101" s="2261"/>
      <c r="I101" s="2288"/>
      <c r="J101" s="2258" t="str">
        <f>I88&amp;".4"</f>
        <v>1.3.1.1.4</v>
      </c>
      <c r="K101" s="1365"/>
      <c r="L101" s="1371" t="s">
        <v>430</v>
      </c>
      <c r="M101" s="1778"/>
      <c r="N101" s="1778"/>
      <c r="O101" s="1778"/>
      <c r="P101" s="2376"/>
      <c r="Q101" s="685" t="s">
        <v>108</v>
      </c>
      <c r="R101" s="359"/>
      <c r="S101" s="2275" t="str">
        <f>$J101</f>
        <v>1.3.1.1.4</v>
      </c>
      <c r="T101" s="288" t="s">
        <v>431</v>
      </c>
      <c r="U101" s="302"/>
      <c r="V101" s="2247"/>
      <c r="W101" s="2248"/>
      <c r="X101" s="2248"/>
      <c r="Y101" s="2248"/>
      <c r="Z101" s="2248"/>
      <c r="AA101" s="2248"/>
      <c r="AB101" s="2249"/>
      <c r="AC101" s="2247" t="s">
        <v>547</v>
      </c>
      <c r="AD101" s="2248"/>
      <c r="AE101" s="2248"/>
      <c r="AF101" s="2248"/>
      <c r="AG101" s="2248"/>
      <c r="AH101" s="2248"/>
      <c r="AI101" s="2248"/>
      <c r="AJ101" s="4133"/>
      <c r="AK101" s="4134"/>
      <c r="AL101" s="4134"/>
      <c r="AM101" s="2248"/>
      <c r="AN101" s="4134"/>
      <c r="AO101" s="2248"/>
      <c r="AP101" s="4135"/>
      <c r="AQ101" s="4133"/>
      <c r="AR101" s="4134"/>
      <c r="AS101" s="4134"/>
      <c r="AT101" s="2248"/>
      <c r="AU101" s="4134"/>
      <c r="AV101" s="2248"/>
      <c r="AW101" s="4135"/>
      <c r="AX101" s="2247"/>
      <c r="AY101" s="4134"/>
      <c r="AZ101" s="4134"/>
      <c r="BA101" s="2248"/>
      <c r="BB101" s="4134"/>
      <c r="BC101" s="2248"/>
      <c r="BD101" s="4135"/>
      <c r="BE101" s="4133"/>
      <c r="BF101" s="4134"/>
      <c r="BG101" s="4134"/>
      <c r="BH101" s="2248"/>
      <c r="BI101" s="4134"/>
      <c r="BJ101" s="2248"/>
      <c r="BK101" s="4135"/>
      <c r="BL101" s="4133"/>
      <c r="BM101" s="4134"/>
      <c r="BN101" s="4134"/>
      <c r="BO101" s="2248"/>
      <c r="BP101" s="4134"/>
      <c r="BQ101" s="2248"/>
      <c r="BR101" s="4135"/>
      <c r="BS101" s="4133"/>
      <c r="BT101" s="4134"/>
      <c r="BU101" s="4134"/>
      <c r="BV101" s="2248"/>
      <c r="BW101" s="4134"/>
      <c r="BX101" s="2248"/>
      <c r="BY101" s="4135"/>
      <c r="BZ101" s="4133"/>
      <c r="CA101" s="4134"/>
      <c r="CB101" s="4134"/>
      <c r="CC101" s="2248"/>
      <c r="CD101" s="4134"/>
      <c r="CE101" s="2248"/>
      <c r="CF101" s="4135"/>
      <c r="CG101" s="4133"/>
      <c r="CH101" s="4134"/>
      <c r="CI101" s="4134"/>
      <c r="CJ101" s="2248"/>
      <c r="CK101" s="4134"/>
      <c r="CL101" s="2248"/>
      <c r="CM101" s="4135"/>
      <c r="CN101" s="2249"/>
      <c r="CO101" s="1309" t="s">
        <v>506</v>
      </c>
      <c r="CP101" s="1644"/>
      <c r="CQ101" s="1626"/>
      <c r="CR101" s="1626" t="str">
        <f>IF(T101="","",T101)</f>
        <v>Группа потребителей</v>
      </c>
      <c r="CS101" s="1626"/>
      <c r="CT101" s="1626"/>
      <c r="CU101" s="1637">
        <v>0</v>
      </c>
    </row>
    <row s="1852" customFormat="1" customHeight="1" ht="21">
      <c r="A102" s="1365"/>
      <c r="B102" s="1365"/>
      <c r="C102" s="1365"/>
      <c r="D102" s="1365"/>
      <c r="E102" s="2261"/>
      <c r="F102" s="2261"/>
      <c r="G102" s="2261"/>
      <c r="H102" s="2261"/>
      <c r="I102" s="2288"/>
      <c r="J102" s="2288" t="str">
        <f>I88&amp;".3"</f>
        <v>1.3.1.1.3</v>
      </c>
      <c r="K102" s="2258" t="str">
        <f>J101&amp;".1"</f>
        <v>1.3.1.1.4.1</v>
      </c>
      <c r="L102" s="1371"/>
      <c r="M102" s="1778"/>
      <c r="N102" s="1778"/>
      <c r="O102" s="1778"/>
      <c r="P102" s="2376"/>
      <c r="Q102" s="2376"/>
      <c r="R102" s="359">
        <v>1</v>
      </c>
      <c r="S102" s="2275" t="str">
        <f>$K102</f>
        <v>1.3.1.1.4.1</v>
      </c>
      <c r="T102" s="1439" t="s">
        <v>553</v>
      </c>
      <c r="U102" s="302"/>
      <c r="V102" s="753"/>
      <c r="W102" s="753"/>
      <c r="X102" s="1259"/>
      <c r="Y102" s="2604"/>
      <c r="Z102" s="2109" t="s">
        <v>65</v>
      </c>
      <c r="AA102" s="2604"/>
      <c r="AB102" s="2109" t="s">
        <v>65</v>
      </c>
      <c r="AC102" s="753"/>
      <c r="AD102" s="753"/>
      <c r="AE102" s="1259"/>
      <c r="AF102" s="2604">
        <v>44927</v>
      </c>
      <c r="AG102" s="2109" t="s">
        <v>65</v>
      </c>
      <c r="AH102" s="2289">
        <v>45291</v>
      </c>
      <c r="AI102" s="2109" t="s">
        <v>65</v>
      </c>
      <c r="AJ102" s="753"/>
      <c r="AK102" s="753"/>
      <c r="AL102" s="1259"/>
      <c r="AM102" s="2604">
        <v>45292</v>
      </c>
      <c r="AN102" s="2109" t="s">
        <v>65</v>
      </c>
      <c r="AO102" s="2604">
        <v>45473</v>
      </c>
      <c r="AP102" s="2109" t="s">
        <v>65</v>
      </c>
      <c r="AQ102" s="753"/>
      <c r="AR102" s="753"/>
      <c r="AS102" s="1259"/>
      <c r="AT102" s="2604">
        <v>45474</v>
      </c>
      <c r="AU102" s="2109" t="s">
        <v>65</v>
      </c>
      <c r="AV102" s="2604">
        <v>45657</v>
      </c>
      <c r="AW102" s="2109" t="s">
        <v>65</v>
      </c>
      <c r="AX102" s="753"/>
      <c r="AY102" s="753"/>
      <c r="AZ102" s="1259"/>
      <c r="BA102" s="2604">
        <v>45658</v>
      </c>
      <c r="BB102" s="2109" t="s">
        <v>65</v>
      </c>
      <c r="BC102" s="2604">
        <v>45838</v>
      </c>
      <c r="BD102" s="2109" t="s">
        <v>65</v>
      </c>
      <c r="BE102" s="753">
        <v>21.83</v>
      </c>
      <c r="BF102" s="753"/>
      <c r="BG102" s="1259"/>
      <c r="BH102" s="2604">
        <v>45839</v>
      </c>
      <c r="BI102" s="2109" t="s">
        <v>65</v>
      </c>
      <c r="BJ102" s="2604">
        <v>46022</v>
      </c>
      <c r="BK102" s="2109" t="s">
        <v>65</v>
      </c>
      <c r="BL102" s="753">
        <v>21.83</v>
      </c>
      <c r="BM102" s="753"/>
      <c r="BN102" s="1259"/>
      <c r="BO102" s="2604">
        <v>46023</v>
      </c>
      <c r="BP102" s="2109" t="s">
        <v>65</v>
      </c>
      <c r="BQ102" s="2604">
        <v>46203</v>
      </c>
      <c r="BR102" s="2109" t="s">
        <v>65</v>
      </c>
      <c r="BS102" s="753">
        <v>33.23</v>
      </c>
      <c r="BT102" s="753"/>
      <c r="BU102" s="1259"/>
      <c r="BV102" s="2604">
        <v>46204</v>
      </c>
      <c r="BW102" s="2109" t="s">
        <v>65</v>
      </c>
      <c r="BX102" s="2604">
        <v>46387</v>
      </c>
      <c r="BY102" s="2109" t="s">
        <v>65</v>
      </c>
      <c r="BZ102" s="753">
        <v>31.42</v>
      </c>
      <c r="CA102" s="753"/>
      <c r="CB102" s="1259"/>
      <c r="CC102" s="2604">
        <v>46388</v>
      </c>
      <c r="CD102" s="2109" t="s">
        <v>65</v>
      </c>
      <c r="CE102" s="2604">
        <v>46568</v>
      </c>
      <c r="CF102" s="2109" t="s">
        <v>65</v>
      </c>
      <c r="CG102" s="753">
        <v>31.42</v>
      </c>
      <c r="CH102" s="753"/>
      <c r="CI102" s="1259"/>
      <c r="CJ102" s="2604">
        <v>46569</v>
      </c>
      <c r="CK102" s="2109" t="s">
        <v>65</v>
      </c>
      <c r="CL102" s="2604">
        <v>46752</v>
      </c>
      <c r="CM102" s="2109" t="s">
        <v>65</v>
      </c>
      <c r="CN102" s="1440"/>
      <c r="CO102"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P102" s="1644">
        <f>STRCHECKDATE(V103:CN103)</f>
      </c>
      <c r="CQ102" s="1626"/>
      <c r="CR102" s="1626" t="str">
        <f>IF(T102="","",T102)</f>
        <v>п. Звездный: Экономически обоснованные тарифы (без НДС)</v>
      </c>
      <c r="CS102" s="1626"/>
      <c r="CT102" s="1626"/>
      <c r="CU102" s="1637">
        <v>0</v>
      </c>
    </row>
    <row s="1852" customFormat="1" customHeight="1" ht="14.25">
      <c r="A103" s="1365"/>
      <c r="B103" s="1365"/>
      <c r="C103" s="1365"/>
      <c r="D103" s="1365"/>
      <c r="E103" s="2261"/>
      <c r="F103" s="2261"/>
      <c r="G103" s="2261"/>
      <c r="H103" s="2261"/>
      <c r="I103" s="2288"/>
      <c r="J103" s="2288" t="str">
        <f>I88&amp;".3"</f>
        <v>1.3.1.1.3</v>
      </c>
      <c r="K103" s="2258"/>
      <c r="L103" s="1371"/>
      <c r="M103" s="1778"/>
      <c r="N103" s="1778"/>
      <c r="O103" s="1778"/>
      <c r="P103" s="2376"/>
      <c r="Q103" s="2376"/>
      <c r="R103" s="359"/>
      <c r="S103" s="2515"/>
      <c r="T103" s="302"/>
      <c r="U103" s="302"/>
      <c r="V103" s="327"/>
      <c r="W103" s="327"/>
      <c r="X103" s="330" t="str">
        <f>Y102&amp;"-"&amp;AA102</f>
        <v>-</v>
      </c>
      <c r="Y103" s="2311"/>
      <c r="Z103" s="2109"/>
      <c r="AA103" s="2311"/>
      <c r="AB103" s="2109"/>
      <c r="AC103" s="327"/>
      <c r="AD103" s="327"/>
      <c r="AE103" s="330" t="str">
        <f>AF102&amp;"-"&amp;AH102</f>
        <v>44927-45291</v>
      </c>
      <c r="AF103" s="2311"/>
      <c r="AG103" s="2109"/>
      <c r="AH103" s="2290"/>
      <c r="AI103" s="2109"/>
      <c r="AJ103" s="327"/>
      <c r="AK103" s="327"/>
      <c r="AL103" s="330" t="str">
        <f>AM102&amp;"-"&amp;AO102</f>
        <v>45292-45473</v>
      </c>
      <c r="AM103" s="2311"/>
      <c r="AN103" s="2109"/>
      <c r="AO103" s="2311"/>
      <c r="AP103" s="2109"/>
      <c r="AQ103" s="327"/>
      <c r="AR103" s="327"/>
      <c r="AS103" s="330" t="str">
        <f>AT102&amp;"-"&amp;AV102</f>
        <v>45474-45657</v>
      </c>
      <c r="AT103" s="2311"/>
      <c r="AU103" s="2109"/>
      <c r="AV103" s="2311"/>
      <c r="AW103" s="2109"/>
      <c r="AX103" s="327"/>
      <c r="AY103" s="327"/>
      <c r="AZ103" s="330" t="str">
        <f>BA102&amp;"-"&amp;BC102</f>
        <v>45658-45838</v>
      </c>
      <c r="BA103" s="2311"/>
      <c r="BB103" s="2109"/>
      <c r="BC103" s="2311"/>
      <c r="BD103" s="2109"/>
      <c r="BE103" s="327"/>
      <c r="BF103" s="327"/>
      <c r="BG103" s="330" t="str">
        <f>BH102&amp;"-"&amp;BJ102</f>
        <v>45839-46022</v>
      </c>
      <c r="BH103" s="2311"/>
      <c r="BI103" s="2109"/>
      <c r="BJ103" s="2311"/>
      <c r="BK103" s="2109"/>
      <c r="BL103" s="327"/>
      <c r="BM103" s="327"/>
      <c r="BN103" s="330" t="str">
        <f>BO102&amp;"-"&amp;BQ102</f>
        <v>46023-46203</v>
      </c>
      <c r="BO103" s="2311"/>
      <c r="BP103" s="2109"/>
      <c r="BQ103" s="2311"/>
      <c r="BR103" s="2109"/>
      <c r="BS103" s="327"/>
      <c r="BT103" s="327"/>
      <c r="BU103" s="330" t="str">
        <f>BV102&amp;"-"&amp;BX102</f>
        <v>46204-46387</v>
      </c>
      <c r="BV103" s="2311"/>
      <c r="BW103" s="2109"/>
      <c r="BX103" s="2311"/>
      <c r="BY103" s="2109"/>
      <c r="BZ103" s="327"/>
      <c r="CA103" s="327"/>
      <c r="CB103" s="330" t="str">
        <f>CC102&amp;"-"&amp;CE102</f>
        <v>46388-46568</v>
      </c>
      <c r="CC103" s="2311"/>
      <c r="CD103" s="2109"/>
      <c r="CE103" s="2311"/>
      <c r="CF103" s="2109"/>
      <c r="CG103" s="327"/>
      <c r="CH103" s="327"/>
      <c r="CI103" s="330" t="str">
        <f>CJ102&amp;"-"&amp;CL102</f>
        <v>46569-46752</v>
      </c>
      <c r="CJ103" s="2311"/>
      <c r="CK103" s="2109"/>
      <c r="CL103" s="2311"/>
      <c r="CM103" s="2109"/>
      <c r="CN103" s="1441"/>
      <c r="CO103" s="2351"/>
      <c r="CP103" s="1644"/>
      <c r="CQ103" s="1626"/>
      <c r="CR103" s="1626" t="str">
        <f>IF(T103="","",T103)</f>
        <v/>
      </c>
      <c r="CS103" s="1626"/>
      <c r="CT103" s="1626"/>
      <c r="CU103" s="1637">
        <v>0</v>
      </c>
    </row>
    <row s="1852" customFormat="1" customHeight="1" ht="14.25">
      <c r="A104" s="1365"/>
      <c r="B104" s="1365"/>
      <c r="C104" s="1365"/>
      <c r="D104" s="1365"/>
      <c r="E104" s="2261"/>
      <c r="F104" s="2261"/>
      <c r="G104" s="2261"/>
      <c r="H104" s="2261"/>
      <c r="I104" s="2288"/>
      <c r="J104" s="2258" t="str">
        <f>I88&amp;".3"</f>
        <v>1.3.1.1.3</v>
      </c>
      <c r="K104" s="1365"/>
      <c r="L104" s="1371"/>
      <c r="M104" s="1778"/>
      <c r="N104" s="1778"/>
      <c r="O104" s="1778"/>
      <c r="P104" s="2376"/>
      <c r="Q104" s="2376"/>
      <c r="R104" s="358"/>
      <c r="S104" s="3900"/>
      <c r="T104" s="3901" t="s">
        <v>507</v>
      </c>
      <c r="U104" s="3902"/>
      <c r="V104" s="3903"/>
      <c r="W104" s="3904"/>
      <c r="X104" s="3905"/>
      <c r="Y104" s="3906"/>
      <c r="Z104" s="3907"/>
      <c r="AA104" s="3908"/>
      <c r="AB104" s="3909"/>
      <c r="AC104" s="3910"/>
      <c r="AD104" s="3911"/>
      <c r="AE104" s="3912"/>
      <c r="AF104" s="3913"/>
      <c r="AG104" s="3914"/>
      <c r="AH104" s="3915"/>
      <c r="AI104" s="3916"/>
      <c r="AJ104" s="4866"/>
      <c r="AK104" s="4867"/>
      <c r="AL104" s="4868"/>
      <c r="AM104" s="3920"/>
      <c r="AN104" s="4869"/>
      <c r="AO104" s="3922"/>
      <c r="AP104" s="4870"/>
      <c r="AQ104" s="4871"/>
      <c r="AR104" s="4872"/>
      <c r="AS104" s="4873"/>
      <c r="AT104" s="3927"/>
      <c r="AU104" s="4874"/>
      <c r="AV104" s="3929"/>
      <c r="AW104" s="4875"/>
      <c r="AX104" s="3931"/>
      <c r="AY104" s="4876"/>
      <c r="AZ104" s="4877"/>
      <c r="BA104" s="3934"/>
      <c r="BB104" s="4878"/>
      <c r="BC104" s="3936"/>
      <c r="BD104" s="4879"/>
      <c r="BE104" s="4880"/>
      <c r="BF104" s="4881"/>
      <c r="BG104" s="4882"/>
      <c r="BH104" s="3941"/>
      <c r="BI104" s="4883"/>
      <c r="BJ104" s="3943"/>
      <c r="BK104" s="4884"/>
      <c r="BL104" s="4885"/>
      <c r="BM104" s="4886"/>
      <c r="BN104" s="4887"/>
      <c r="BO104" s="3948"/>
      <c r="BP104" s="4888"/>
      <c r="BQ104" s="3950"/>
      <c r="BR104" s="4889"/>
      <c r="BS104" s="4890"/>
      <c r="BT104" s="4891"/>
      <c r="BU104" s="4892"/>
      <c r="BV104" s="3955"/>
      <c r="BW104" s="4893"/>
      <c r="BX104" s="3957"/>
      <c r="BY104" s="4894"/>
      <c r="BZ104" s="4895"/>
      <c r="CA104" s="4896"/>
      <c r="CB104" s="4897"/>
      <c r="CC104" s="3962"/>
      <c r="CD104" s="4898"/>
      <c r="CE104" s="3964"/>
      <c r="CF104" s="4899"/>
      <c r="CG104" s="4900"/>
      <c r="CH104" s="4901"/>
      <c r="CI104" s="4902"/>
      <c r="CJ104" s="3969"/>
      <c r="CK104" s="4903"/>
      <c r="CL104" s="3971"/>
      <c r="CM104" s="4904"/>
      <c r="CN104" s="3973"/>
      <c r="CO104" s="1260" t="s">
        <v>508</v>
      </c>
      <c r="CP104" s="1644"/>
      <c r="CQ104" s="1626"/>
      <c r="CR104" s="1626" t="str">
        <f>IF(T104="","",T104)</f>
        <v>Добавить значение признака дифференциации</v>
      </c>
      <c r="CS104" s="1626"/>
      <c r="CT104" s="1626"/>
      <c r="CU104" s="1637">
        <v>0</v>
      </c>
    </row>
    <row s="1852" customFormat="1" customHeight="1" ht="14.25">
      <c r="A105" s="1365"/>
      <c r="B105" s="1365"/>
      <c r="C105" s="1365"/>
      <c r="D105" s="1365"/>
      <c r="E105" s="2261"/>
      <c r="F105" s="2261" t="s">
        <v>107</v>
      </c>
      <c r="G105" s="2261"/>
      <c r="H105" s="2261"/>
      <c r="I105" s="2258"/>
      <c r="J105" s="1365"/>
      <c r="K105" s="1365"/>
      <c r="L105" s="1371"/>
      <c r="M105" s="1778"/>
      <c r="N105" s="1778"/>
      <c r="O105" s="1778"/>
      <c r="P105" s="2376"/>
      <c r="Q105" s="2376"/>
      <c r="R105" s="358"/>
      <c r="S105" s="3974"/>
      <c r="T105" s="3975" t="s">
        <v>436</v>
      </c>
      <c r="U105" s="3976"/>
      <c r="V105" s="3977"/>
      <c r="W105" s="3978"/>
      <c r="X105" s="3979"/>
      <c r="Y105" s="3980"/>
      <c r="Z105" s="3981"/>
      <c r="AA105" s="3982"/>
      <c r="AB105" s="3983"/>
      <c r="AC105" s="3984"/>
      <c r="AD105" s="3985"/>
      <c r="AE105" s="3986"/>
      <c r="AF105" s="3987"/>
      <c r="AG105" s="3988"/>
      <c r="AH105" s="3989"/>
      <c r="AI105" s="3990"/>
      <c r="AJ105" s="4905"/>
      <c r="AK105" s="4906"/>
      <c r="AL105" s="4907"/>
      <c r="AM105" s="3994"/>
      <c r="AN105" s="4908"/>
      <c r="AO105" s="3996"/>
      <c r="AP105" s="4909"/>
      <c r="AQ105" s="4910"/>
      <c r="AR105" s="4911"/>
      <c r="AS105" s="4912"/>
      <c r="AT105" s="4001"/>
      <c r="AU105" s="4913"/>
      <c r="AV105" s="4003"/>
      <c r="AW105" s="4914"/>
      <c r="AX105" s="4005"/>
      <c r="AY105" s="4915"/>
      <c r="AZ105" s="4916"/>
      <c r="BA105" s="4008"/>
      <c r="BB105" s="4917"/>
      <c r="BC105" s="4010"/>
      <c r="BD105" s="4918"/>
      <c r="BE105" s="4919"/>
      <c r="BF105" s="4920"/>
      <c r="BG105" s="4921"/>
      <c r="BH105" s="4015"/>
      <c r="BI105" s="4922"/>
      <c r="BJ105" s="4017"/>
      <c r="BK105" s="4923"/>
      <c r="BL105" s="4924"/>
      <c r="BM105" s="4925"/>
      <c r="BN105" s="4926"/>
      <c r="BO105" s="4022"/>
      <c r="BP105" s="4927"/>
      <c r="BQ105" s="4024"/>
      <c r="BR105" s="4928"/>
      <c r="BS105" s="4929"/>
      <c r="BT105" s="4930"/>
      <c r="BU105" s="4931"/>
      <c r="BV105" s="4029"/>
      <c r="BW105" s="4932"/>
      <c r="BX105" s="4031"/>
      <c r="BY105" s="4933"/>
      <c r="BZ105" s="4934"/>
      <c r="CA105" s="4935"/>
      <c r="CB105" s="4936"/>
      <c r="CC105" s="4036"/>
      <c r="CD105" s="4937"/>
      <c r="CE105" s="4038"/>
      <c r="CF105" s="4938"/>
      <c r="CG105" s="4939"/>
      <c r="CH105" s="4940"/>
      <c r="CI105" s="4941"/>
      <c r="CJ105" s="4043"/>
      <c r="CK105" s="4942"/>
      <c r="CL105" s="4045"/>
      <c r="CM105" s="4943"/>
      <c r="CN105" s="4047"/>
      <c r="CO105" s="4048"/>
      <c r="CP105" s="1644"/>
      <c r="CQ105" s="1626"/>
      <c r="CR105" s="1626" t="str">
        <f>IF(T105="","",T105)</f>
        <v>Добавить группу потребителей</v>
      </c>
      <c r="CS105" s="1626"/>
      <c r="CT105" s="1626"/>
      <c r="CU105" s="1637">
        <v>0</v>
      </c>
    </row>
    <row s="1852" customFormat="1" customHeight="1" ht="14.25">
      <c r="A106" s="1365"/>
      <c r="B106" s="1365"/>
      <c r="C106" s="1365"/>
      <c r="D106" s="1365"/>
      <c r="E106" s="2261"/>
      <c r="F106" s="2261" t="s">
        <v>107</v>
      </c>
      <c r="G106" s="2261"/>
      <c r="H106" s="2260"/>
      <c r="I106" s="1365"/>
      <c r="J106" s="1365"/>
      <c r="K106" s="1365"/>
      <c r="L106" s="1371"/>
      <c r="M106" s="1367"/>
      <c r="N106" s="1367"/>
      <c r="O106" s="1368"/>
      <c r="P106" s="1825"/>
      <c r="Q106" s="377"/>
      <c r="R106" s="357"/>
      <c r="S106" s="4049"/>
      <c r="T106" s="4050" t="s">
        <v>509</v>
      </c>
      <c r="U106" s="4051"/>
      <c r="V106" s="4052"/>
      <c r="W106" s="4053"/>
      <c r="X106" s="4054"/>
      <c r="Y106" s="4055"/>
      <c r="Z106" s="4056"/>
      <c r="AA106" s="4057"/>
      <c r="AB106" s="4058"/>
      <c r="AC106" s="4059"/>
      <c r="AD106" s="4060"/>
      <c r="AE106" s="4061"/>
      <c r="AF106" s="4062"/>
      <c r="AG106" s="4063"/>
      <c r="AH106" s="4064"/>
      <c r="AI106" s="4065"/>
      <c r="AJ106" s="4944"/>
      <c r="AK106" s="4945"/>
      <c r="AL106" s="4946"/>
      <c r="AM106" s="4069"/>
      <c r="AN106" s="4947"/>
      <c r="AO106" s="4071"/>
      <c r="AP106" s="4948"/>
      <c r="AQ106" s="4949"/>
      <c r="AR106" s="4950"/>
      <c r="AS106" s="4951"/>
      <c r="AT106" s="4076"/>
      <c r="AU106" s="4952"/>
      <c r="AV106" s="4078"/>
      <c r="AW106" s="4953"/>
      <c r="AX106" s="4080"/>
      <c r="AY106" s="4954"/>
      <c r="AZ106" s="4955"/>
      <c r="BA106" s="4083"/>
      <c r="BB106" s="4956"/>
      <c r="BC106" s="4085"/>
      <c r="BD106" s="4957"/>
      <c r="BE106" s="4958"/>
      <c r="BF106" s="4959"/>
      <c r="BG106" s="4960"/>
      <c r="BH106" s="4090"/>
      <c r="BI106" s="4961"/>
      <c r="BJ106" s="4092"/>
      <c r="BK106" s="4962"/>
      <c r="BL106" s="4963"/>
      <c r="BM106" s="4964"/>
      <c r="BN106" s="4965"/>
      <c r="BO106" s="4097"/>
      <c r="BP106" s="4966"/>
      <c r="BQ106" s="4099"/>
      <c r="BR106" s="4967"/>
      <c r="BS106" s="4968"/>
      <c r="BT106" s="4969"/>
      <c r="BU106" s="4970"/>
      <c r="BV106" s="4104"/>
      <c r="BW106" s="4971"/>
      <c r="BX106" s="4106"/>
      <c r="BY106" s="4972"/>
      <c r="BZ106" s="4973"/>
      <c r="CA106" s="4974"/>
      <c r="CB106" s="4975"/>
      <c r="CC106" s="4111"/>
      <c r="CD106" s="4976"/>
      <c r="CE106" s="4113"/>
      <c r="CF106" s="4977"/>
      <c r="CG106" s="4978"/>
      <c r="CH106" s="4979"/>
      <c r="CI106" s="4980"/>
      <c r="CJ106" s="4118"/>
      <c r="CK106" s="4981"/>
      <c r="CL106" s="4120"/>
      <c r="CM106" s="4982"/>
      <c r="CN106" s="4122"/>
      <c r="CO106" s="4123"/>
      <c r="CP106" s="1644"/>
      <c r="CQ106" s="1626"/>
      <c r="CR106" s="1626" t="str">
        <f>IF(T106="","",T106)</f>
        <v>Добавить наименование признака дифференциации</v>
      </c>
      <c r="CS106" s="1626"/>
      <c r="CT106" s="1626"/>
      <c r="CU106" s="1637">
        <v>0</v>
      </c>
    </row>
    <row s="624" customFormat="1" customHeight="1" ht="14.25">
      <c r="A107" s="1345"/>
      <c r="B107" s="1345"/>
      <c r="C107" s="1345"/>
      <c r="D107" s="1345"/>
      <c r="E107" s="2261"/>
      <c r="F107" s="2260" t="s">
        <v>107</v>
      </c>
      <c r="G107" s="1345"/>
      <c r="H107" s="1345"/>
      <c r="I107" s="1345"/>
      <c r="J107" s="1345"/>
      <c r="K107" s="1345"/>
      <c r="L107" s="1547"/>
      <c r="M107" s="1323"/>
      <c r="N107" s="1323"/>
      <c r="O107" s="1644"/>
      <c r="P107" s="1318"/>
      <c r="Q107" s="1346"/>
      <c r="R107" s="1318"/>
      <c r="S107" s="1324"/>
      <c r="T107" s="1327" t="s">
        <v>282</v>
      </c>
      <c r="U107" s="1326"/>
      <c r="V107" s="1326"/>
      <c r="W107" s="1326"/>
      <c r="X107" s="1326"/>
      <c r="Y107" s="1326"/>
      <c r="Z107" s="1326"/>
      <c r="AA107" s="1326"/>
      <c r="AB107" s="1326"/>
      <c r="AC107" s="1326"/>
      <c r="AD107" s="1326"/>
      <c r="AE107" s="1326"/>
      <c r="AF107" s="1326"/>
      <c r="AG107" s="1326"/>
      <c r="AH107" s="1326"/>
      <c r="AI107" s="1326"/>
      <c r="AJ107" s="1326"/>
      <c r="AK107" s="1326"/>
      <c r="AL107" s="1326"/>
      <c r="AM107" s="1326"/>
      <c r="AN107" s="1326"/>
      <c r="AO107" s="1326"/>
      <c r="AP107" s="1326"/>
      <c r="AQ107" s="1326"/>
      <c r="AR107" s="1326"/>
      <c r="AS107" s="1326"/>
      <c r="AT107" s="1326"/>
      <c r="AU107" s="1326"/>
      <c r="AV107" s="1326"/>
      <c r="AW107" s="1326"/>
      <c r="AX107" s="1326"/>
      <c r="AY107" s="1326"/>
      <c r="AZ107" s="1326"/>
      <c r="BA107" s="1326"/>
      <c r="BB107" s="1326"/>
      <c r="BC107" s="1326"/>
      <c r="BD107" s="1326"/>
      <c r="BE107" s="1326"/>
      <c r="BF107" s="1326"/>
      <c r="BG107" s="1326"/>
      <c r="BH107" s="1326"/>
      <c r="BI107" s="1326"/>
      <c r="BJ107" s="1326"/>
      <c r="BK107" s="1326"/>
      <c r="BL107" s="1326"/>
      <c r="BM107" s="1326"/>
      <c r="BN107" s="1326"/>
      <c r="BO107" s="1326"/>
      <c r="BP107" s="1326"/>
      <c r="BQ107" s="1326"/>
      <c r="BR107" s="1326"/>
      <c r="BS107" s="1326"/>
      <c r="BT107" s="1326"/>
      <c r="BU107" s="1326"/>
      <c r="BV107" s="1326"/>
      <c r="BW107" s="1326"/>
      <c r="BX107" s="1326"/>
      <c r="BY107" s="1326"/>
      <c r="BZ107" s="1326"/>
      <c r="CA107" s="1326"/>
      <c r="CB107" s="1326"/>
      <c r="CC107" s="1326"/>
      <c r="CD107" s="1326"/>
      <c r="CE107" s="1326"/>
      <c r="CF107" s="1326"/>
      <c r="CG107" s="1326"/>
      <c r="CH107" s="1326"/>
      <c r="CI107" s="1326"/>
      <c r="CJ107" s="1326"/>
      <c r="CK107" s="1326"/>
      <c r="CL107" s="1326"/>
      <c r="CM107" s="1326"/>
      <c r="CN107" s="1326"/>
      <c r="CO107" s="1326"/>
      <c r="CP107" s="1644"/>
      <c r="CQ107" s="1626"/>
      <c r="CR107" s="1626" t="str">
        <f>IF(T107="","",T107)</f>
        <v>Добавить централизованную систему для дифференциации</v>
      </c>
      <c r="CS107" s="1626"/>
      <c r="CT107" s="1626"/>
      <c r="CU107" s="1644">
        <v>0</v>
      </c>
    </row>
    <row s="1644" customFormat="1" customHeight="1" ht="0">
      <c r="A108" s="1345" t="s">
        <v>279</v>
      </c>
      <c r="B108" s="1345"/>
      <c r="C108" s="1345"/>
      <c r="D108" s="1345"/>
      <c r="E108" s="2260"/>
      <c r="F108" s="1345"/>
      <c r="G108" s="1345"/>
      <c r="H108" s="1345"/>
      <c r="I108" s="1345"/>
      <c r="J108" s="1345"/>
      <c r="K108" s="1345"/>
      <c r="L108" s="1348"/>
      <c r="M108" s="1323"/>
      <c r="N108" s="1323"/>
      <c r="O108" s="520"/>
      <c r="P108" s="382"/>
      <c r="Q108" s="1346"/>
      <c r="R108" s="382"/>
      <c r="S108" s="1324"/>
      <c r="T108" s="1327" t="s">
        <v>291</v>
      </c>
      <c r="U108" s="1326"/>
      <c r="V108" s="1326"/>
      <c r="W108" s="1326"/>
      <c r="X108" s="1326"/>
      <c r="Y108" s="1326"/>
      <c r="Z108" s="1326"/>
      <c r="AA108" s="1326"/>
      <c r="AB108" s="1326"/>
      <c r="AC108" s="1326"/>
      <c r="AD108" s="1326"/>
      <c r="AE108" s="1326"/>
      <c r="AF108" s="1326"/>
      <c r="AG108" s="1326"/>
      <c r="AH108" s="1326"/>
      <c r="AI108" s="1326"/>
      <c r="AJ108" s="4258"/>
      <c r="AK108" s="4258"/>
      <c r="AL108" s="4258"/>
      <c r="AM108" s="1326"/>
      <c r="AN108" s="4258"/>
      <c r="AO108" s="1326"/>
      <c r="AP108" s="4258"/>
      <c r="AQ108" s="4258"/>
      <c r="AR108" s="4258"/>
      <c r="AS108" s="4258"/>
      <c r="AT108" s="1326"/>
      <c r="AU108" s="4258"/>
      <c r="AV108" s="1326"/>
      <c r="AW108" s="4258"/>
      <c r="AX108" s="1326"/>
      <c r="AY108" s="4258"/>
      <c r="AZ108" s="4258"/>
      <c r="BA108" s="1326"/>
      <c r="BB108" s="4258"/>
      <c r="BC108" s="1326"/>
      <c r="BD108" s="4258"/>
      <c r="BE108" s="4258"/>
      <c r="BF108" s="4258"/>
      <c r="BG108" s="4258"/>
      <c r="BH108" s="1326"/>
      <c r="BI108" s="4258"/>
      <c r="BJ108" s="1326"/>
      <c r="BK108" s="4258"/>
      <c r="BL108" s="4258"/>
      <c r="BM108" s="4258"/>
      <c r="BN108" s="4258"/>
      <c r="BO108" s="1326"/>
      <c r="BP108" s="4258"/>
      <c r="BQ108" s="1326"/>
      <c r="BR108" s="4258"/>
      <c r="BS108" s="4258"/>
      <c r="BT108" s="4258"/>
      <c r="BU108" s="4258"/>
      <c r="BV108" s="1326"/>
      <c r="BW108" s="4258"/>
      <c r="BX108" s="1326"/>
      <c r="BY108" s="4258"/>
      <c r="BZ108" s="4258"/>
      <c r="CA108" s="4258"/>
      <c r="CB108" s="4258"/>
      <c r="CC108" s="1326"/>
      <c r="CD108" s="4258"/>
      <c r="CE108" s="1326"/>
      <c r="CF108" s="4258"/>
      <c r="CG108" s="4258"/>
      <c r="CH108" s="4258"/>
      <c r="CI108" s="4258"/>
      <c r="CJ108" s="1326"/>
      <c r="CK108" s="4258"/>
      <c r="CL108" s="1326"/>
      <c r="CM108" s="4258"/>
      <c r="CN108" s="1326"/>
      <c r="CO108" s="1326"/>
      <c r="CQ108" s="502"/>
      <c r="CR108" s="502" t="str">
        <f>IF(T108="","",T108)</f>
        <v>Добавить территорию для дифференциации</v>
      </c>
      <c r="CS108" s="502"/>
      <c r="CT108" s="502"/>
      <c r="CU108" s="513">
        <v>0</v>
      </c>
    </row>
    <row s="1644" customFormat="1" customHeight="1" ht="0">
      <c r="A109" s="1316"/>
      <c r="B109" s="1316"/>
      <c r="C109" s="1316"/>
      <c r="D109" s="1316"/>
      <c r="E109" s="1345"/>
      <c r="F109" s="1316"/>
      <c r="G109" s="1316"/>
      <c r="H109" s="1316"/>
      <c r="I109" s="1316"/>
      <c r="J109" s="1316"/>
      <c r="K109" s="1316"/>
      <c r="L109" s="1496"/>
      <c r="M109" s="1323"/>
      <c r="N109" s="1323"/>
      <c r="P109" s="1318"/>
      <c r="Q109" s="1319"/>
      <c r="R109" s="1318"/>
      <c r="S109" s="1324"/>
      <c r="T109" s="1327" t="s">
        <v>292</v>
      </c>
      <c r="U109" s="1326"/>
      <c r="V109" s="1326"/>
      <c r="W109" s="1326"/>
      <c r="X109" s="1326"/>
      <c r="Y109" s="1326"/>
      <c r="Z109" s="1326"/>
      <c r="AA109" s="1326"/>
      <c r="AB109" s="1326"/>
      <c r="AC109" s="1326"/>
      <c r="AD109" s="1326"/>
      <c r="AE109" s="1326"/>
      <c r="AF109" s="1326"/>
      <c r="AG109" s="1326"/>
      <c r="AH109" s="1326"/>
      <c r="AI109" s="1326"/>
      <c r="AJ109" s="4258"/>
      <c r="AK109" s="4258"/>
      <c r="AL109" s="4258"/>
      <c r="AM109" s="1326"/>
      <c r="AN109" s="4258"/>
      <c r="AO109" s="1326"/>
      <c r="AP109" s="4258"/>
      <c r="AQ109" s="4258"/>
      <c r="AR109" s="4258"/>
      <c r="AS109" s="4258"/>
      <c r="AT109" s="1326"/>
      <c r="AU109" s="4258"/>
      <c r="AV109" s="1326"/>
      <c r="AW109" s="4258"/>
      <c r="AX109" s="1326"/>
      <c r="AY109" s="4258"/>
      <c r="AZ109" s="4258"/>
      <c r="BA109" s="1326"/>
      <c r="BB109" s="4258"/>
      <c r="BC109" s="1326"/>
      <c r="BD109" s="4258"/>
      <c r="BE109" s="4258"/>
      <c r="BF109" s="4258"/>
      <c r="BG109" s="4258"/>
      <c r="BH109" s="1326"/>
      <c r="BI109" s="4258"/>
      <c r="BJ109" s="1326"/>
      <c r="BK109" s="4258"/>
      <c r="BL109" s="4258"/>
      <c r="BM109" s="4258"/>
      <c r="BN109" s="4258"/>
      <c r="BO109" s="1326"/>
      <c r="BP109" s="4258"/>
      <c r="BQ109" s="1326"/>
      <c r="BR109" s="4258"/>
      <c r="BS109" s="4258"/>
      <c r="BT109" s="4258"/>
      <c r="BU109" s="4258"/>
      <c r="BV109" s="1326"/>
      <c r="BW109" s="4258"/>
      <c r="BX109" s="1326"/>
      <c r="BY109" s="4258"/>
      <c r="BZ109" s="4258"/>
      <c r="CA109" s="4258"/>
      <c r="CB109" s="4258"/>
      <c r="CC109" s="1326"/>
      <c r="CD109" s="4258"/>
      <c r="CE109" s="1326"/>
      <c r="CF109" s="4258"/>
      <c r="CG109" s="4258"/>
      <c r="CH109" s="4258"/>
      <c r="CI109" s="4258"/>
      <c r="CJ109" s="1326"/>
      <c r="CK109" s="4258"/>
      <c r="CL109" s="1326"/>
      <c r="CM109" s="4258"/>
      <c r="CN109" s="1326"/>
      <c r="CO109" s="1326"/>
      <c r="CQ109" s="791"/>
      <c r="CR109" s="791" t="str">
        <f>IF(T109="","",T109)</f>
        <v>Добавить наименование тарифа</v>
      </c>
      <c r="CS109" s="791"/>
      <c r="CT109" s="791"/>
      <c r="CU109" s="520">
        <v>0</v>
      </c>
    </row>
    <row customHeight="1" ht="11.549999999999999">
      <c r="M110" s="1162"/>
      <c r="N110" s="1162"/>
      <c r="O110" s="539"/>
      <c r="P110" s="1157"/>
      <c r="Q110" s="1157"/>
      <c r="R110" s="1157"/>
      <c r="S110" s="1157"/>
      <c r="AJ110" s="4126"/>
      <c r="AK110" s="4126"/>
      <c r="AL110" s="4126"/>
      <c r="AM110" s="1637"/>
      <c r="AN110" s="4126"/>
      <c r="AO110" s="1637"/>
      <c r="AP110" s="4126"/>
      <c r="AQ110" s="4126"/>
      <c r="AR110" s="4126"/>
      <c r="AS110" s="4126"/>
      <c r="AT110" s="1637"/>
      <c r="AU110" s="4126"/>
      <c r="AV110" s="1637"/>
      <c r="AW110" s="4126"/>
      <c r="AX110" s="1637"/>
      <c r="AY110" s="4126"/>
      <c r="AZ110" s="4126"/>
      <c r="BA110" s="1637"/>
      <c r="BB110" s="4126"/>
      <c r="BC110" s="1637"/>
      <c r="BD110" s="4126"/>
      <c r="BE110" s="4126"/>
      <c r="BF110" s="4126"/>
      <c r="BG110" s="4126"/>
      <c r="BH110" s="1637"/>
      <c r="BI110" s="4126"/>
      <c r="BJ110" s="1637"/>
      <c r="BK110" s="4126"/>
      <c r="BL110" s="4126"/>
      <c r="BM110" s="4126"/>
      <c r="BN110" s="4126"/>
      <c r="BO110" s="1637"/>
      <c r="BP110" s="4126"/>
      <c r="BQ110" s="1637"/>
      <c r="BR110" s="4126"/>
      <c r="BS110" s="4126"/>
      <c r="BT110" s="4126"/>
      <c r="BU110" s="4126"/>
      <c r="BV110" s="1637"/>
      <c r="BW110" s="4126"/>
      <c r="BX110" s="1637"/>
      <c r="BY110" s="4126"/>
      <c r="BZ110" s="4126"/>
      <c r="CA110" s="4126"/>
      <c r="CB110" s="4126"/>
      <c r="CC110" s="1637"/>
      <c r="CD110" s="4126"/>
      <c r="CE110" s="1637"/>
      <c r="CF110" s="4126"/>
      <c r="CG110" s="4126"/>
      <c r="CH110" s="4126"/>
      <c r="CI110" s="4126"/>
      <c r="CJ110" s="1637"/>
      <c r="CK110" s="4126"/>
      <c r="CL110" s="1637"/>
      <c r="CM110" s="4126"/>
      <c r="CP110" s="1157"/>
      <c r="CQ110" s="1157"/>
      <c r="CR110" s="1157"/>
      <c r="CS110" s="1157"/>
      <c r="CT110" s="1157"/>
      <c r="CU110" s="1157">
        <v>11</v>
      </c>
    </row>
    <row customHeight="1" ht="14.699999999999998">
      <c r="O111" s="539"/>
      <c r="S111" s="1255"/>
      <c r="T111" s="2287"/>
      <c r="U111" s="2287"/>
      <c r="V111" s="2287"/>
      <c r="W111" s="2287"/>
      <c r="X111" s="2287"/>
      <c r="Y111" s="2287"/>
      <c r="Z111" s="2287"/>
      <c r="AA111" s="2287"/>
      <c r="AB111" s="2287"/>
      <c r="AC111" s="2287"/>
      <c r="AD111" s="2287"/>
      <c r="AE111" s="2287"/>
      <c r="AF111" s="2287"/>
      <c r="AG111" s="2287"/>
      <c r="AH111" s="2287"/>
      <c r="AI111" s="2287"/>
      <c r="AJ111" s="4983"/>
      <c r="AK111" s="4983"/>
      <c r="AL111" s="4983"/>
      <c r="AM111" s="2387"/>
      <c r="AN111" s="4983"/>
      <c r="AO111" s="2387"/>
      <c r="AP111" s="4983"/>
      <c r="AQ111" s="4983"/>
      <c r="AR111" s="4983"/>
      <c r="AS111" s="4983"/>
      <c r="AT111" s="2387"/>
      <c r="AU111" s="4983"/>
      <c r="AV111" s="2387"/>
      <c r="AW111" s="4983"/>
      <c r="AX111" s="2387"/>
      <c r="AY111" s="4983"/>
      <c r="AZ111" s="4983"/>
      <c r="BA111" s="2387"/>
      <c r="BB111" s="4983"/>
      <c r="BC111" s="2387"/>
      <c r="BD111" s="4983"/>
      <c r="BE111" s="4983"/>
      <c r="BF111" s="4983"/>
      <c r="BG111" s="4983"/>
      <c r="BH111" s="2387"/>
      <c r="BI111" s="4983"/>
      <c r="BJ111" s="2387"/>
      <c r="BK111" s="4983"/>
      <c r="BL111" s="4983"/>
      <c r="BM111" s="4983"/>
      <c r="BN111" s="4983"/>
      <c r="BO111" s="2387"/>
      <c r="BP111" s="4983"/>
      <c r="BQ111" s="2387"/>
      <c r="BR111" s="4983"/>
      <c r="BS111" s="4983"/>
      <c r="BT111" s="4983"/>
      <c r="BU111" s="4983"/>
      <c r="BV111" s="2387"/>
      <c r="BW111" s="4983"/>
      <c r="BX111" s="2387"/>
      <c r="BY111" s="4983"/>
      <c r="BZ111" s="4983"/>
      <c r="CA111" s="4983"/>
      <c r="CB111" s="4983"/>
      <c r="CC111" s="2387"/>
      <c r="CD111" s="4983"/>
      <c r="CE111" s="2387"/>
      <c r="CF111" s="4983"/>
      <c r="CG111" s="4983"/>
      <c r="CH111" s="4983"/>
      <c r="CI111" s="4983"/>
      <c r="CJ111" s="2387"/>
      <c r="CK111" s="4983"/>
      <c r="CL111" s="2387"/>
      <c r="CM111" s="4983"/>
      <c r="CN111" s="2287"/>
      <c r="CO111" s="2287"/>
      <c r="CU111" s="1157">
        <v>14</v>
      </c>
    </row>
    <row customHeight="1" ht="14.699999999999998">
      <c r="O112" s="539"/>
      <c r="AJ112" s="4126"/>
      <c r="AK112" s="4126"/>
      <c r="AL112" s="4126"/>
      <c r="AM112" s="1637"/>
      <c r="AN112" s="4126"/>
      <c r="AO112" s="1637"/>
      <c r="AP112" s="4126"/>
      <c r="AQ112" s="4126"/>
      <c r="AR112" s="4126"/>
      <c r="AS112" s="4126"/>
      <c r="AT112" s="1637"/>
      <c r="AU112" s="4126"/>
      <c r="AV112" s="1637"/>
      <c r="AW112" s="4126"/>
      <c r="AX112" s="1637"/>
      <c r="AY112" s="4126"/>
      <c r="AZ112" s="4126"/>
      <c r="BA112" s="1637"/>
      <c r="BB112" s="4126"/>
      <c r="BC112" s="1637"/>
      <c r="BD112" s="4126"/>
      <c r="BE112" s="4126"/>
      <c r="BF112" s="4126"/>
      <c r="BG112" s="4126"/>
      <c r="BH112" s="1637"/>
      <c r="BI112" s="4126"/>
      <c r="BJ112" s="1637"/>
      <c r="BK112" s="4126"/>
      <c r="BL112" s="4126"/>
      <c r="BM112" s="4126"/>
      <c r="BN112" s="4126"/>
      <c r="BO112" s="1637"/>
      <c r="BP112" s="4126"/>
      <c r="BQ112" s="1637"/>
      <c r="BR112" s="4126"/>
      <c r="BS112" s="4126"/>
      <c r="BT112" s="4126"/>
      <c r="BU112" s="4126"/>
      <c r="BV112" s="1637"/>
      <c r="BW112" s="4126"/>
      <c r="BX112" s="1637"/>
      <c r="BY112" s="4126"/>
      <c r="BZ112" s="4126"/>
      <c r="CA112" s="4126"/>
      <c r="CB112" s="4126"/>
      <c r="CC112" s="1637"/>
      <c r="CD112" s="4126"/>
      <c r="CE112" s="1637"/>
      <c r="CF112" s="4126"/>
      <c r="CG112" s="4126"/>
      <c r="CH112" s="4126"/>
      <c r="CI112" s="4126"/>
      <c r="CJ112" s="1637"/>
      <c r="CK112" s="4126"/>
      <c r="CL112" s="1637"/>
      <c r="CM112" s="4126"/>
      <c r="CU112" s="1157">
        <v>14</v>
      </c>
    </row>
    <row customHeight="1" ht="14.699999999999998">
      <c r="O113" s="539"/>
      <c r="S113" s="1255"/>
      <c r="T113" s="2287"/>
      <c r="U113" s="2287"/>
      <c r="V113" s="2287"/>
      <c r="W113" s="2287"/>
      <c r="X113" s="2287"/>
      <c r="Y113" s="2287"/>
      <c r="Z113" s="2287"/>
      <c r="AA113" s="2287"/>
      <c r="AB113" s="2287"/>
      <c r="AC113" s="2287"/>
      <c r="AD113" s="2287"/>
      <c r="AE113" s="2287"/>
      <c r="AF113" s="2287"/>
      <c r="AG113" s="2287"/>
      <c r="AH113" s="2287"/>
      <c r="AI113" s="2287"/>
      <c r="AJ113" s="4983"/>
      <c r="AK113" s="4983"/>
      <c r="AL113" s="4983"/>
      <c r="AM113" s="2387"/>
      <c r="AN113" s="4983"/>
      <c r="AO113" s="2387"/>
      <c r="AP113" s="4983"/>
      <c r="AQ113" s="4983"/>
      <c r="AR113" s="4983"/>
      <c r="AS113" s="4983"/>
      <c r="AT113" s="2387"/>
      <c r="AU113" s="4983"/>
      <c r="AV113" s="2387"/>
      <c r="AW113" s="4983"/>
      <c r="AX113" s="2387"/>
      <c r="AY113" s="4983"/>
      <c r="AZ113" s="4983"/>
      <c r="BA113" s="2387"/>
      <c r="BB113" s="4983"/>
      <c r="BC113" s="2387"/>
      <c r="BD113" s="4983"/>
      <c r="BE113" s="4983"/>
      <c r="BF113" s="4983"/>
      <c r="BG113" s="4983"/>
      <c r="BH113" s="2387"/>
      <c r="BI113" s="4983"/>
      <c r="BJ113" s="2387"/>
      <c r="BK113" s="4983"/>
      <c r="BL113" s="4983"/>
      <c r="BM113" s="4983"/>
      <c r="BN113" s="4983"/>
      <c r="BO113" s="2387"/>
      <c r="BP113" s="4983"/>
      <c r="BQ113" s="2387"/>
      <c r="BR113" s="4983"/>
      <c r="BS113" s="4983"/>
      <c r="BT113" s="4983"/>
      <c r="BU113" s="4983"/>
      <c r="BV113" s="2387"/>
      <c r="BW113" s="4983"/>
      <c r="BX113" s="2387"/>
      <c r="BY113" s="4983"/>
      <c r="BZ113" s="4983"/>
      <c r="CA113" s="4983"/>
      <c r="CB113" s="4983"/>
      <c r="CC113" s="2387"/>
      <c r="CD113" s="4983"/>
      <c r="CE113" s="2387"/>
      <c r="CF113" s="4983"/>
      <c r="CG113" s="4983"/>
      <c r="CH113" s="4983"/>
      <c r="CI113" s="4983"/>
      <c r="CJ113" s="2387"/>
      <c r="CK113" s="4983"/>
      <c r="CL113" s="2387"/>
      <c r="CM113" s="4983"/>
      <c r="CN113" s="2287"/>
      <c r="CO113" s="2287"/>
      <c r="CU113" s="1157">
        <v>14</v>
      </c>
    </row>
    <row customHeight="1" ht="22.5" hidden="1">
      <c r="A114" s="1162" t="s">
        <v>86</v>
      </c>
      <c r="B114" s="1162">
        <v>0</v>
      </c>
      <c r="C114" s="1162">
        <v>0</v>
      </c>
      <c r="D114" s="1162">
        <v>0</v>
      </c>
      <c r="E114" s="1162">
        <v>0</v>
      </c>
      <c r="F114" s="1162">
        <v>0</v>
      </c>
      <c r="G114" s="1162">
        <v>0</v>
      </c>
      <c r="H114" s="1162">
        <v>0</v>
      </c>
      <c r="I114" s="1162">
        <v>0</v>
      </c>
      <c r="J114" s="1162">
        <v>0</v>
      </c>
      <c r="K114" s="1162">
        <v>0</v>
      </c>
      <c r="L114" s="1480">
        <v>0</v>
      </c>
      <c r="M114" s="1364">
        <v>0</v>
      </c>
      <c r="N114" s="1364">
        <v>0</v>
      </c>
      <c r="O114" s="1364">
        <v>0</v>
      </c>
      <c r="P114" s="1475">
        <v>3</v>
      </c>
      <c r="Q114" s="346">
        <v>3</v>
      </c>
      <c r="R114" s="346">
        <v>3</v>
      </c>
      <c r="S114" s="583">
        <v>12</v>
      </c>
      <c r="T114" s="1157">
        <v>35</v>
      </c>
      <c r="U114" s="1157">
        <v>0</v>
      </c>
      <c r="V114" s="1157">
        <v>0</v>
      </c>
      <c r="W114" s="1157">
        <v>0</v>
      </c>
      <c r="X114" s="1157">
        <v>0</v>
      </c>
      <c r="Y114" s="1157">
        <v>0</v>
      </c>
      <c r="Z114" s="1157">
        <v>0</v>
      </c>
      <c r="AA114" s="1157">
        <v>0</v>
      </c>
      <c r="AB114" s="1157">
        <v>0</v>
      </c>
      <c r="AC114" s="1157">
        <v>24</v>
      </c>
      <c r="AD114" s="1157">
        <v>24</v>
      </c>
      <c r="AE114" s="1157">
        <v>24</v>
      </c>
      <c r="AF114" s="1157">
        <v>11</v>
      </c>
      <c r="AG114" s="1157">
        <v>3</v>
      </c>
      <c r="AH114" s="1157">
        <v>11</v>
      </c>
      <c r="AI114" s="1157">
        <v>0</v>
      </c>
      <c r="AJ114" s="4126">
        <v>0</v>
      </c>
      <c r="AK114" s="4126">
        <v>0</v>
      </c>
      <c r="AL114" s="4126">
        <v>0</v>
      </c>
      <c r="AM114" s="1637">
        <v>0</v>
      </c>
      <c r="AN114" s="4126">
        <v>0</v>
      </c>
      <c r="AO114" s="1637">
        <v>0</v>
      </c>
      <c r="AP114" s="4126">
        <v>0</v>
      </c>
      <c r="AQ114" s="4126">
        <v>0</v>
      </c>
      <c r="AR114" s="4126">
        <v>0</v>
      </c>
      <c r="AS114" s="4126">
        <v>0</v>
      </c>
      <c r="AT114" s="1637">
        <v>0</v>
      </c>
      <c r="AU114" s="4126">
        <v>0</v>
      </c>
      <c r="AV114" s="1637">
        <v>0</v>
      </c>
      <c r="AW114" s="4126">
        <v>0</v>
      </c>
      <c r="AX114" s="1637">
        <v>0</v>
      </c>
      <c r="AY114" s="4126">
        <v>0</v>
      </c>
      <c r="AZ114" s="4126">
        <v>0</v>
      </c>
      <c r="BA114" s="1637">
        <v>0</v>
      </c>
      <c r="BB114" s="4126">
        <v>0</v>
      </c>
      <c r="BC114" s="1637">
        <v>0</v>
      </c>
      <c r="BD114" s="4126">
        <v>0</v>
      </c>
      <c r="BE114" s="4126">
        <v>0</v>
      </c>
      <c r="BF114" s="4126">
        <v>0</v>
      </c>
      <c r="BG114" s="4126">
        <v>0</v>
      </c>
      <c r="BH114" s="1637">
        <v>0</v>
      </c>
      <c r="BI114" s="4126">
        <v>0</v>
      </c>
      <c r="BJ114" s="1637">
        <v>0</v>
      </c>
      <c r="BK114" s="4126">
        <v>0</v>
      </c>
      <c r="BL114" s="4126">
        <v>0</v>
      </c>
      <c r="BM114" s="4126">
        <v>0</v>
      </c>
      <c r="BN114" s="4126">
        <v>0</v>
      </c>
      <c r="BO114" s="1637">
        <v>0</v>
      </c>
      <c r="BP114" s="4126">
        <v>0</v>
      </c>
      <c r="BQ114" s="1637">
        <v>0</v>
      </c>
      <c r="BR114" s="4126">
        <v>0</v>
      </c>
      <c r="BS114" s="4126">
        <v>0</v>
      </c>
      <c r="BT114" s="4126">
        <v>0</v>
      </c>
      <c r="BU114" s="4126">
        <v>0</v>
      </c>
      <c r="BV114" s="1637">
        <v>0</v>
      </c>
      <c r="BW114" s="4126">
        <v>0</v>
      </c>
      <c r="BX114" s="1637">
        <v>0</v>
      </c>
      <c r="BY114" s="4126">
        <v>0</v>
      </c>
      <c r="BZ114" s="4126">
        <v>0</v>
      </c>
      <c r="CA114" s="4126">
        <v>0</v>
      </c>
      <c r="CB114" s="4126">
        <v>0</v>
      </c>
      <c r="CC114" s="1637">
        <v>0</v>
      </c>
      <c r="CD114" s="4126">
        <v>0</v>
      </c>
      <c r="CE114" s="1637">
        <v>0</v>
      </c>
      <c r="CF114" s="4126">
        <v>0</v>
      </c>
      <c r="CG114" s="4126">
        <v>0</v>
      </c>
      <c r="CH114" s="4126">
        <v>0</v>
      </c>
      <c r="CI114" s="4126">
        <v>0</v>
      </c>
      <c r="CJ114" s="1637">
        <v>0</v>
      </c>
      <c r="CK114" s="4126">
        <v>0</v>
      </c>
      <c r="CL114" s="1637">
        <v>0</v>
      </c>
      <c r="CM114" s="4126">
        <v>0</v>
      </c>
      <c r="CN114" s="1157">
        <v>4</v>
      </c>
      <c r="CO114" s="1157">
        <v>115</v>
      </c>
      <c r="CP114" s="513">
        <v>10</v>
      </c>
      <c r="CQ114" s="513">
        <v>10</v>
      </c>
      <c r="CR114" s="513">
        <v>10</v>
      </c>
      <c r="CS114" s="513">
        <v>10</v>
      </c>
      <c r="CT114" s="513">
        <v>10</v>
      </c>
      <c r="CU114" s="1157">
        <v>23</v>
      </c>
    </row>
  </sheetData>
  <sheetProtection formatColumns="0" formatRows="0" autoFilter="0" sort="0" insertRows="0" insertColumns="1" deleteRows="0" deleteColumns="0"/>
  <mergeCells count="797">
    <mergeCell ref="CO46:CO47"/>
    <mergeCell ref="T111:CO111"/>
    <mergeCell ref="T113:CO113"/>
    <mergeCell ref="K46:K47"/>
    <mergeCell ref="AF46:AF47"/>
    <mergeCell ref="Z40:AA40"/>
    <mergeCell ref="AG40:AH40"/>
    <mergeCell ref="E41:E108"/>
    <mergeCell ref="V41:AB41"/>
    <mergeCell ref="AC41:CN41"/>
    <mergeCell ref="F42:F63"/>
    <mergeCell ref="V42:AB42"/>
    <mergeCell ref="AC42:CN42"/>
    <mergeCell ref="G43:G62"/>
    <mergeCell ref="V43:AB43"/>
    <mergeCell ref="AC43:CN43"/>
    <mergeCell ref="H44:H62"/>
    <mergeCell ref="I44:I61"/>
    <mergeCell ref="P44:P61"/>
    <mergeCell ref="V44:AB44"/>
    <mergeCell ref="AC44:CN44"/>
    <mergeCell ref="J45:J48"/>
    <mergeCell ref="Q45:Q48"/>
    <mergeCell ref="V45:AB45"/>
    <mergeCell ref="AC45:CN45"/>
    <mergeCell ref="AG46:AG47"/>
    <mergeCell ref="AH46:AH47"/>
    <mergeCell ref="AI46:AI47"/>
    <mergeCell ref="CO36:CO39"/>
    <mergeCell ref="S37:S39"/>
    <mergeCell ref="T37:T39"/>
    <mergeCell ref="V37:AA37"/>
    <mergeCell ref="AB37:AB39"/>
    <mergeCell ref="AC37:AH37"/>
    <mergeCell ref="AI37:AI39"/>
    <mergeCell ref="S32:T32"/>
    <mergeCell ref="V32:AA32"/>
    <mergeCell ref="AC32:AH32"/>
    <mergeCell ref="S33:T33"/>
    <mergeCell ref="V33:AA33"/>
    <mergeCell ref="AC33:AH33"/>
    <mergeCell ref="CN37:CN39"/>
    <mergeCell ref="W38:X38"/>
    <mergeCell ref="Y38:AA38"/>
    <mergeCell ref="AD38:AE38"/>
    <mergeCell ref="AF38:AH38"/>
    <mergeCell ref="Z39:AA39"/>
    <mergeCell ref="AG39:AH39"/>
    <mergeCell ref="V35:AB35"/>
    <mergeCell ref="AC35:AI35"/>
    <mergeCell ref="S36:CN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CO7:CO8"/>
    <mergeCell ref="AF15:AF16"/>
    <mergeCell ref="AG15:AG16"/>
    <mergeCell ref="AH15:AH16"/>
    <mergeCell ref="AI15:AI16"/>
    <mergeCell ref="Z7:Z8"/>
    <mergeCell ref="AA7:AA8"/>
    <mergeCell ref="AB7:AB8"/>
    <mergeCell ref="AF7:AF8"/>
    <mergeCell ref="AG7:AG8"/>
    <mergeCell ref="AH7:AH8"/>
    <mergeCell ref="E2:E13"/>
    <mergeCell ref="V2:AB2"/>
    <mergeCell ref="AC2:CN2"/>
    <mergeCell ref="F3:F12"/>
    <mergeCell ref="V3:AB3"/>
    <mergeCell ref="AC3:CN3"/>
    <mergeCell ref="G4:G11"/>
    <mergeCell ref="V4:AB4"/>
    <mergeCell ref="AC4:CN4"/>
    <mergeCell ref="H5:H11"/>
    <mergeCell ref="I5:I10"/>
    <mergeCell ref="P5:P10"/>
    <mergeCell ref="V5:AB5"/>
    <mergeCell ref="AC5:CN5"/>
    <mergeCell ref="J6:J9"/>
    <mergeCell ref="Q6:Q9"/>
    <mergeCell ref="V6:AB6"/>
    <mergeCell ref="AC6:CN6"/>
    <mergeCell ref="K7:K8"/>
    <mergeCell ref="Y7:Y8"/>
    <mergeCell ref="AI7:AI8"/>
    <mergeCell ref="CO68:CO69"/>
    <mergeCell ref="Z68:Z69"/>
    <mergeCell ref="AA68:AA69"/>
    <mergeCell ref="AB68:AB69"/>
    <mergeCell ref="AF68:AF69"/>
    <mergeCell ref="AG68:AG69"/>
    <mergeCell ref="AH68:AH69"/>
    <mergeCell ref="F64:F85"/>
    <mergeCell ref="V64:AB64"/>
    <mergeCell ref="AC64:CN64"/>
    <mergeCell ref="G65:G84"/>
    <mergeCell ref="V65:AB65"/>
    <mergeCell ref="AC65:CN65"/>
    <mergeCell ref="H66:H84"/>
    <mergeCell ref="I66:I83"/>
    <mergeCell ref="P66:P83"/>
    <mergeCell ref="V66:AB66"/>
    <mergeCell ref="AC66:CN66"/>
    <mergeCell ref="J67:J70"/>
    <mergeCell ref="Q67:Q70"/>
    <mergeCell ref="V67:AB67"/>
    <mergeCell ref="AC67:CN67"/>
    <mergeCell ref="K68:K69"/>
    <mergeCell ref="Y68:Y69"/>
    <mergeCell ref="AI68:AI69"/>
    <mergeCell ref="CO90:CO91"/>
    <mergeCell ref="Z90:Z91"/>
    <mergeCell ref="AA90:AA91"/>
    <mergeCell ref="AB90:AB91"/>
    <mergeCell ref="AF90:AF91"/>
    <mergeCell ref="AG90:AG91"/>
    <mergeCell ref="AH90:AH91"/>
    <mergeCell ref="F86:F107"/>
    <mergeCell ref="V86:AB86"/>
    <mergeCell ref="AC86:CN86"/>
    <mergeCell ref="G87:G106"/>
    <mergeCell ref="V87:AB87"/>
    <mergeCell ref="AC87:CN87"/>
    <mergeCell ref="H88:H106"/>
    <mergeCell ref="I88:I105"/>
    <mergeCell ref="P88:P105"/>
    <mergeCell ref="V88:AB88"/>
    <mergeCell ref="AC88:CN88"/>
    <mergeCell ref="J89:J92"/>
    <mergeCell ref="Q89:Q92"/>
    <mergeCell ref="V89:AB89"/>
    <mergeCell ref="AC89:CN89"/>
    <mergeCell ref="K90:K91"/>
    <mergeCell ref="Y90:Y91"/>
    <mergeCell ref="AI90:AI91"/>
    <mergeCell ref="CO50:CO51"/>
    <mergeCell ref="Z50:Z51"/>
    <mergeCell ref="AA50:AA51"/>
    <mergeCell ref="AB50:AB51"/>
    <mergeCell ref="AF50:AF51"/>
    <mergeCell ref="AG50:AG51"/>
    <mergeCell ref="AH50:AH51"/>
    <mergeCell ref="J49:J52"/>
    <mergeCell ref="Q49:Q52"/>
    <mergeCell ref="V49:AB49"/>
    <mergeCell ref="AC49:CN49"/>
    <mergeCell ref="K50:K51"/>
    <mergeCell ref="Y50:Y51"/>
    <mergeCell ref="AI50:AI51"/>
    <mergeCell ref="CO54:CO55"/>
    <mergeCell ref="Z54:Z55"/>
    <mergeCell ref="AA54:AA55"/>
    <mergeCell ref="AB54:AB55"/>
    <mergeCell ref="AF54:AF55"/>
    <mergeCell ref="AG54:AG55"/>
    <mergeCell ref="AH54:AH55"/>
    <mergeCell ref="J53:J56"/>
    <mergeCell ref="Q53:Q56"/>
    <mergeCell ref="V53:AB53"/>
    <mergeCell ref="AC53:CN53"/>
    <mergeCell ref="K54:K55"/>
    <mergeCell ref="Y54:Y55"/>
    <mergeCell ref="AI54:AI55"/>
    <mergeCell ref="CO58:CO59"/>
    <mergeCell ref="Z58:Z59"/>
    <mergeCell ref="AA58:AA59"/>
    <mergeCell ref="AB58:AB59"/>
    <mergeCell ref="AF58:AF59"/>
    <mergeCell ref="AG58:AG59"/>
    <mergeCell ref="AH58:AH59"/>
    <mergeCell ref="J57:J60"/>
    <mergeCell ref="Q57:Q60"/>
    <mergeCell ref="V57:AB57"/>
    <mergeCell ref="AC57:CN57"/>
    <mergeCell ref="K58:K59"/>
    <mergeCell ref="Y58:Y59"/>
    <mergeCell ref="AI58:AI59"/>
    <mergeCell ref="CO72:CO73"/>
    <mergeCell ref="Z72:Z73"/>
    <mergeCell ref="AA72:AA73"/>
    <mergeCell ref="AB72:AB73"/>
    <mergeCell ref="AF72:AF73"/>
    <mergeCell ref="AG72:AG73"/>
    <mergeCell ref="AH72:AH73"/>
    <mergeCell ref="J71:J74"/>
    <mergeCell ref="Q71:Q74"/>
    <mergeCell ref="V71:AB71"/>
    <mergeCell ref="AC71:CN71"/>
    <mergeCell ref="K72:K73"/>
    <mergeCell ref="Y72:Y73"/>
    <mergeCell ref="AI72:AI73"/>
    <mergeCell ref="CO76:CO77"/>
    <mergeCell ref="Z76:Z77"/>
    <mergeCell ref="AA76:AA77"/>
    <mergeCell ref="AB76:AB77"/>
    <mergeCell ref="AF76:AF77"/>
    <mergeCell ref="AG76:AG77"/>
    <mergeCell ref="AH76:AH77"/>
    <mergeCell ref="J75:J78"/>
    <mergeCell ref="Q75:Q78"/>
    <mergeCell ref="V75:AB75"/>
    <mergeCell ref="AC75:CN75"/>
    <mergeCell ref="K76:K77"/>
    <mergeCell ref="Y76:Y77"/>
    <mergeCell ref="AI76:AI77"/>
    <mergeCell ref="CO80:CO81"/>
    <mergeCell ref="Z80:Z81"/>
    <mergeCell ref="AA80:AA81"/>
    <mergeCell ref="AB80:AB81"/>
    <mergeCell ref="AF80:AF81"/>
    <mergeCell ref="AG80:AG81"/>
    <mergeCell ref="AH80:AH81"/>
    <mergeCell ref="J79:J82"/>
    <mergeCell ref="Q79:Q82"/>
    <mergeCell ref="V79:AB79"/>
    <mergeCell ref="AC79:CN79"/>
    <mergeCell ref="K80:K81"/>
    <mergeCell ref="Y80:Y81"/>
    <mergeCell ref="AI80:AI81"/>
    <mergeCell ref="CO94:CO95"/>
    <mergeCell ref="Z94:Z95"/>
    <mergeCell ref="AA94:AA95"/>
    <mergeCell ref="AB94:AB95"/>
    <mergeCell ref="AF94:AF95"/>
    <mergeCell ref="AG94:AG95"/>
    <mergeCell ref="AH94:AH95"/>
    <mergeCell ref="J93:J96"/>
    <mergeCell ref="Q93:Q96"/>
    <mergeCell ref="V93:AB93"/>
    <mergeCell ref="AC93:CN93"/>
    <mergeCell ref="K94:K95"/>
    <mergeCell ref="Y94:Y95"/>
    <mergeCell ref="AI94:AI95"/>
    <mergeCell ref="CO98:CO99"/>
    <mergeCell ref="Z98:Z99"/>
    <mergeCell ref="AA98:AA99"/>
    <mergeCell ref="AB98:AB99"/>
    <mergeCell ref="AF98:AF99"/>
    <mergeCell ref="AG98:AG99"/>
    <mergeCell ref="AH98:AH99"/>
    <mergeCell ref="J97:J100"/>
    <mergeCell ref="Q97:Q100"/>
    <mergeCell ref="V97:AB97"/>
    <mergeCell ref="AC97:CN97"/>
    <mergeCell ref="K98:K99"/>
    <mergeCell ref="Y98:Y99"/>
    <mergeCell ref="AI98:AI99"/>
    <mergeCell ref="CO102:CO103"/>
    <mergeCell ref="Z102:Z103"/>
    <mergeCell ref="AA102:AA103"/>
    <mergeCell ref="AB102:AB103"/>
    <mergeCell ref="AF102:AF103"/>
    <mergeCell ref="AG102:AG103"/>
    <mergeCell ref="AH102:AH103"/>
    <mergeCell ref="J101:J104"/>
    <mergeCell ref="Q101:Q104"/>
    <mergeCell ref="V101:AB101"/>
    <mergeCell ref="AC101:CN101"/>
    <mergeCell ref="K102:K103"/>
    <mergeCell ref="Y102:Y103"/>
    <mergeCell ref="AI102:AI103"/>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50:AM51"/>
    <mergeCell ref="AN50:AN51"/>
    <mergeCell ref="AO50:AO51"/>
    <mergeCell ref="AP50:AP51"/>
    <mergeCell ref="AM54:AM55"/>
    <mergeCell ref="AN54:AN55"/>
    <mergeCell ref="AO54:AO55"/>
    <mergeCell ref="AP54:AP55"/>
    <mergeCell ref="AM58:AM59"/>
    <mergeCell ref="AN58:AN59"/>
    <mergeCell ref="AO58:AO59"/>
    <mergeCell ref="AP58:AP59"/>
    <mergeCell ref="AM68:AM69"/>
    <mergeCell ref="AN68:AN69"/>
    <mergeCell ref="AO68:AO69"/>
    <mergeCell ref="AP68:AP69"/>
    <mergeCell ref="AM72:AM73"/>
    <mergeCell ref="AN72:AN73"/>
    <mergeCell ref="AO72:AO73"/>
    <mergeCell ref="AP72:AP73"/>
    <mergeCell ref="AM76:AM77"/>
    <mergeCell ref="AN76:AN77"/>
    <mergeCell ref="AO76:AO77"/>
    <mergeCell ref="AP76:AP77"/>
    <mergeCell ref="AM80:AM81"/>
    <mergeCell ref="AN80:AN81"/>
    <mergeCell ref="AO80:AO81"/>
    <mergeCell ref="AP80:AP81"/>
    <mergeCell ref="AM90:AM91"/>
    <mergeCell ref="AN90:AN91"/>
    <mergeCell ref="AO90:AO91"/>
    <mergeCell ref="AP90:AP91"/>
    <mergeCell ref="AM94:AM95"/>
    <mergeCell ref="AN94:AN95"/>
    <mergeCell ref="AO94:AO95"/>
    <mergeCell ref="AP94:AP95"/>
    <mergeCell ref="AM98:AM99"/>
    <mergeCell ref="AN98:AN99"/>
    <mergeCell ref="AO98:AO99"/>
    <mergeCell ref="AP98:AP99"/>
    <mergeCell ref="AM102:AM103"/>
    <mergeCell ref="AN102:AN103"/>
    <mergeCell ref="AO102:AO103"/>
    <mergeCell ref="AP102:AP103"/>
    <mergeCell ref="AM46:AM47"/>
    <mergeCell ref="AN46:AN47"/>
    <mergeCell ref="AO46:AO47"/>
    <mergeCell ref="AP46:AP47"/>
    <mergeCell ref="Y46:Y47"/>
    <mergeCell ref="Z46:Z47"/>
    <mergeCell ref="AA46:AA47"/>
    <mergeCell ref="AB46:AB47"/>
    <mergeCell ref="AU40:AV40"/>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T46:AT47"/>
    <mergeCell ref="AU46:AU47"/>
    <mergeCell ref="AV46:AV47"/>
    <mergeCell ref="AW46:AW47"/>
    <mergeCell ref="AT50:AT51"/>
    <mergeCell ref="AU50:AU51"/>
    <mergeCell ref="AV50:AV51"/>
    <mergeCell ref="AW50:AW51"/>
    <mergeCell ref="AT54:AT55"/>
    <mergeCell ref="AU54:AU55"/>
    <mergeCell ref="AV54:AV55"/>
    <mergeCell ref="AW54:AW55"/>
    <mergeCell ref="AT58:AT59"/>
    <mergeCell ref="AU58:AU59"/>
    <mergeCell ref="AV58:AV59"/>
    <mergeCell ref="AW58:AW59"/>
    <mergeCell ref="AT68:AT69"/>
    <mergeCell ref="AU68:AU69"/>
    <mergeCell ref="AV68:AV69"/>
    <mergeCell ref="AW68:AW69"/>
    <mergeCell ref="AT72:AT73"/>
    <mergeCell ref="AU72:AU73"/>
    <mergeCell ref="AV72:AV73"/>
    <mergeCell ref="AW72:AW73"/>
    <mergeCell ref="AT76:AT77"/>
    <mergeCell ref="AU76:AU77"/>
    <mergeCell ref="AV76:AV77"/>
    <mergeCell ref="AW76:AW77"/>
    <mergeCell ref="AT80:AT81"/>
    <mergeCell ref="AU80:AU81"/>
    <mergeCell ref="AV80:AV81"/>
    <mergeCell ref="AW80:AW81"/>
    <mergeCell ref="AT90:AT91"/>
    <mergeCell ref="AU90:AU91"/>
    <mergeCell ref="AV90:AV91"/>
    <mergeCell ref="AW90:AW91"/>
    <mergeCell ref="AT94:AT95"/>
    <mergeCell ref="AU94:AU95"/>
    <mergeCell ref="AV94:AV95"/>
    <mergeCell ref="AW94:AW95"/>
    <mergeCell ref="AT98:AT99"/>
    <mergeCell ref="AU98:AU99"/>
    <mergeCell ref="AV98:AV99"/>
    <mergeCell ref="AW98:AW99"/>
    <mergeCell ref="AT102:AT103"/>
    <mergeCell ref="AU102:AU103"/>
    <mergeCell ref="AV102:AV103"/>
    <mergeCell ref="AW102:AW103"/>
    <mergeCell ref="BB40:BC40"/>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A46:BA47"/>
    <mergeCell ref="BB46:BB47"/>
    <mergeCell ref="BC46:BC47"/>
    <mergeCell ref="BD46:BD47"/>
    <mergeCell ref="BA50:BA51"/>
    <mergeCell ref="BB50:BB51"/>
    <mergeCell ref="BC50:BC51"/>
    <mergeCell ref="BD50:BD51"/>
    <mergeCell ref="BA54:BA55"/>
    <mergeCell ref="BB54:BB55"/>
    <mergeCell ref="BC54:BC55"/>
    <mergeCell ref="BD54:BD55"/>
    <mergeCell ref="BA58:BA59"/>
    <mergeCell ref="BB58:BB59"/>
    <mergeCell ref="BC58:BC59"/>
    <mergeCell ref="BD58:BD59"/>
    <mergeCell ref="BA68:BA69"/>
    <mergeCell ref="BB68:BB69"/>
    <mergeCell ref="BC68:BC69"/>
    <mergeCell ref="BD68:BD69"/>
    <mergeCell ref="BA72:BA73"/>
    <mergeCell ref="BB72:BB73"/>
    <mergeCell ref="BC72:BC73"/>
    <mergeCell ref="BD72:BD73"/>
    <mergeCell ref="BA76:BA77"/>
    <mergeCell ref="BB76:BB77"/>
    <mergeCell ref="BC76:BC77"/>
    <mergeCell ref="BD76:BD77"/>
    <mergeCell ref="BA80:BA81"/>
    <mergeCell ref="BB80:BB81"/>
    <mergeCell ref="BC80:BC81"/>
    <mergeCell ref="BD80:BD81"/>
    <mergeCell ref="BA90:BA91"/>
    <mergeCell ref="BB90:BB91"/>
    <mergeCell ref="BC90:BC91"/>
    <mergeCell ref="BD90:BD91"/>
    <mergeCell ref="BA94:BA95"/>
    <mergeCell ref="BB94:BB95"/>
    <mergeCell ref="BC94:BC95"/>
    <mergeCell ref="BD94:BD95"/>
    <mergeCell ref="BA98:BA99"/>
    <mergeCell ref="BB98:BB99"/>
    <mergeCell ref="BC98:BC99"/>
    <mergeCell ref="BD98:BD99"/>
    <mergeCell ref="BA102:BA103"/>
    <mergeCell ref="BB102:BB103"/>
    <mergeCell ref="BC102:BC103"/>
    <mergeCell ref="BD102:BD103"/>
    <mergeCell ref="BI40:BJ40"/>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H46:BH47"/>
    <mergeCell ref="BI46:BI47"/>
    <mergeCell ref="BJ46:BJ47"/>
    <mergeCell ref="BK46:BK47"/>
    <mergeCell ref="BH50:BH51"/>
    <mergeCell ref="BI50:BI51"/>
    <mergeCell ref="BJ50:BJ51"/>
    <mergeCell ref="BK50:BK51"/>
    <mergeCell ref="BH54:BH55"/>
    <mergeCell ref="BI54:BI55"/>
    <mergeCell ref="BJ54:BJ55"/>
    <mergeCell ref="BK54:BK55"/>
    <mergeCell ref="BH58:BH59"/>
    <mergeCell ref="BI58:BI59"/>
    <mergeCell ref="BJ58:BJ59"/>
    <mergeCell ref="BK58:BK59"/>
    <mergeCell ref="BH68:BH69"/>
    <mergeCell ref="BI68:BI69"/>
    <mergeCell ref="BJ68:BJ69"/>
    <mergeCell ref="BK68:BK69"/>
    <mergeCell ref="BH72:BH73"/>
    <mergeCell ref="BI72:BI73"/>
    <mergeCell ref="BJ72:BJ73"/>
    <mergeCell ref="BK72:BK73"/>
    <mergeCell ref="BH76:BH77"/>
    <mergeCell ref="BI76:BI77"/>
    <mergeCell ref="BJ76:BJ77"/>
    <mergeCell ref="BK76:BK77"/>
    <mergeCell ref="BH80:BH81"/>
    <mergeCell ref="BI80:BI81"/>
    <mergeCell ref="BJ80:BJ81"/>
    <mergeCell ref="BK80:BK81"/>
    <mergeCell ref="BH90:BH91"/>
    <mergeCell ref="BI90:BI91"/>
    <mergeCell ref="BJ90:BJ91"/>
    <mergeCell ref="BK90:BK91"/>
    <mergeCell ref="BH94:BH95"/>
    <mergeCell ref="BI94:BI95"/>
    <mergeCell ref="BJ94:BJ95"/>
    <mergeCell ref="BK94:BK95"/>
    <mergeCell ref="BH98:BH99"/>
    <mergeCell ref="BI98:BI99"/>
    <mergeCell ref="BJ98:BJ99"/>
    <mergeCell ref="BK98:BK99"/>
    <mergeCell ref="BH102:BH103"/>
    <mergeCell ref="BI102:BI103"/>
    <mergeCell ref="BJ102:BJ103"/>
    <mergeCell ref="BK102:BK103"/>
    <mergeCell ref="BP40:BQ40"/>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O46:BO47"/>
    <mergeCell ref="BP46:BP47"/>
    <mergeCell ref="BQ46:BQ47"/>
    <mergeCell ref="BR46:BR47"/>
    <mergeCell ref="BO50:BO51"/>
    <mergeCell ref="BP50:BP51"/>
    <mergeCell ref="BQ50:BQ51"/>
    <mergeCell ref="BR50:BR51"/>
    <mergeCell ref="BO54:BO55"/>
    <mergeCell ref="BP54:BP55"/>
    <mergeCell ref="BQ54:BQ55"/>
    <mergeCell ref="BR54:BR55"/>
    <mergeCell ref="BO58:BO59"/>
    <mergeCell ref="BP58:BP59"/>
    <mergeCell ref="BQ58:BQ59"/>
    <mergeCell ref="BR58:BR59"/>
    <mergeCell ref="BO68:BO69"/>
    <mergeCell ref="BP68:BP69"/>
    <mergeCell ref="BQ68:BQ69"/>
    <mergeCell ref="BR68:BR69"/>
    <mergeCell ref="BO72:BO73"/>
    <mergeCell ref="BP72:BP73"/>
    <mergeCell ref="BQ72:BQ73"/>
    <mergeCell ref="BR72:BR73"/>
    <mergeCell ref="BO76:BO77"/>
    <mergeCell ref="BP76:BP77"/>
    <mergeCell ref="BQ76:BQ77"/>
    <mergeCell ref="BR76:BR77"/>
    <mergeCell ref="BO80:BO81"/>
    <mergeCell ref="BP80:BP81"/>
    <mergeCell ref="BQ80:BQ81"/>
    <mergeCell ref="BR80:BR81"/>
    <mergeCell ref="BO90:BO91"/>
    <mergeCell ref="BP90:BP91"/>
    <mergeCell ref="BQ90:BQ91"/>
    <mergeCell ref="BR90:BR91"/>
    <mergeCell ref="BO94:BO95"/>
    <mergeCell ref="BP94:BP95"/>
    <mergeCell ref="BQ94:BQ95"/>
    <mergeCell ref="BR94:BR95"/>
    <mergeCell ref="BO98:BO99"/>
    <mergeCell ref="BP98:BP99"/>
    <mergeCell ref="BQ98:BQ99"/>
    <mergeCell ref="BR98:BR99"/>
    <mergeCell ref="BO102:BO103"/>
    <mergeCell ref="BP102:BP103"/>
    <mergeCell ref="BQ102:BQ103"/>
    <mergeCell ref="BR102:BR103"/>
    <mergeCell ref="BW40:BX40"/>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V46:BV47"/>
    <mergeCell ref="BW46:BW47"/>
    <mergeCell ref="BX46:BX47"/>
    <mergeCell ref="BY46:BY47"/>
    <mergeCell ref="BV50:BV51"/>
    <mergeCell ref="BW50:BW51"/>
    <mergeCell ref="BX50:BX51"/>
    <mergeCell ref="BY50:BY51"/>
    <mergeCell ref="BV54:BV55"/>
    <mergeCell ref="BW54:BW55"/>
    <mergeCell ref="BX54:BX55"/>
    <mergeCell ref="BY54:BY55"/>
    <mergeCell ref="BV58:BV59"/>
    <mergeCell ref="BW58:BW59"/>
    <mergeCell ref="BX58:BX59"/>
    <mergeCell ref="BY58:BY59"/>
    <mergeCell ref="BV68:BV69"/>
    <mergeCell ref="BW68:BW69"/>
    <mergeCell ref="BX68:BX69"/>
    <mergeCell ref="BY68:BY69"/>
    <mergeCell ref="BV72:BV73"/>
    <mergeCell ref="BW72:BW73"/>
    <mergeCell ref="BX72:BX73"/>
    <mergeCell ref="BY72:BY73"/>
    <mergeCell ref="BV76:BV77"/>
    <mergeCell ref="BW76:BW77"/>
    <mergeCell ref="BX76:BX77"/>
    <mergeCell ref="BY76:BY77"/>
    <mergeCell ref="BV80:BV81"/>
    <mergeCell ref="BW80:BW81"/>
    <mergeCell ref="BX80:BX81"/>
    <mergeCell ref="BY80:BY81"/>
    <mergeCell ref="BV90:BV91"/>
    <mergeCell ref="BW90:BW91"/>
    <mergeCell ref="BX90:BX91"/>
    <mergeCell ref="BY90:BY91"/>
    <mergeCell ref="BV94:BV95"/>
    <mergeCell ref="BW94:BW95"/>
    <mergeCell ref="BX94:BX95"/>
    <mergeCell ref="BY94:BY95"/>
    <mergeCell ref="BV98:BV99"/>
    <mergeCell ref="BW98:BW99"/>
    <mergeCell ref="BX98:BX99"/>
    <mergeCell ref="BY98:BY99"/>
    <mergeCell ref="BV102:BV103"/>
    <mergeCell ref="BW102:BW103"/>
    <mergeCell ref="BX102:BX103"/>
    <mergeCell ref="BY102:BY103"/>
    <mergeCell ref="CD40:CE40"/>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C46:CC47"/>
    <mergeCell ref="CD46:CD47"/>
    <mergeCell ref="CE46:CE47"/>
    <mergeCell ref="CF46:CF47"/>
    <mergeCell ref="CC50:CC51"/>
    <mergeCell ref="CD50:CD51"/>
    <mergeCell ref="CE50:CE51"/>
    <mergeCell ref="CF50:CF51"/>
    <mergeCell ref="CC54:CC55"/>
    <mergeCell ref="CD54:CD55"/>
    <mergeCell ref="CE54:CE55"/>
    <mergeCell ref="CF54:CF55"/>
    <mergeCell ref="CC58:CC59"/>
    <mergeCell ref="CD58:CD59"/>
    <mergeCell ref="CE58:CE59"/>
    <mergeCell ref="CF58:CF59"/>
    <mergeCell ref="CC68:CC69"/>
    <mergeCell ref="CD68:CD69"/>
    <mergeCell ref="CE68:CE69"/>
    <mergeCell ref="CF68:CF69"/>
    <mergeCell ref="CC72:CC73"/>
    <mergeCell ref="CD72:CD73"/>
    <mergeCell ref="CE72:CE73"/>
    <mergeCell ref="CF72:CF73"/>
    <mergeCell ref="CC76:CC77"/>
    <mergeCell ref="CD76:CD77"/>
    <mergeCell ref="CE76:CE77"/>
    <mergeCell ref="CF76:CF77"/>
    <mergeCell ref="CC80:CC81"/>
    <mergeCell ref="CD80:CD81"/>
    <mergeCell ref="CE80:CE81"/>
    <mergeCell ref="CF80:CF81"/>
    <mergeCell ref="CC90:CC91"/>
    <mergeCell ref="CD90:CD91"/>
    <mergeCell ref="CE90:CE91"/>
    <mergeCell ref="CF90:CF91"/>
    <mergeCell ref="CC94:CC95"/>
    <mergeCell ref="CD94:CD95"/>
    <mergeCell ref="CE94:CE95"/>
    <mergeCell ref="CF94:CF95"/>
    <mergeCell ref="CC98:CC99"/>
    <mergeCell ref="CD98:CD99"/>
    <mergeCell ref="CE98:CE99"/>
    <mergeCell ref="CF98:CF99"/>
    <mergeCell ref="CC102:CC103"/>
    <mergeCell ref="CD102:CD103"/>
    <mergeCell ref="CE102:CE103"/>
    <mergeCell ref="CF102:CF103"/>
    <mergeCell ref="CK40:CL40"/>
    <mergeCell ref="CJ7:CJ8"/>
    <mergeCell ref="CK7:CK8"/>
    <mergeCell ref="CL7:CL8"/>
    <mergeCell ref="CM7:CM8"/>
    <mergeCell ref="CG27:CL27"/>
    <mergeCell ref="CG28:CL28"/>
    <mergeCell ref="CG29:CL29"/>
    <mergeCell ref="CG30:CL30"/>
    <mergeCell ref="CG32:CL32"/>
    <mergeCell ref="CG33:CL33"/>
    <mergeCell ref="CG35:CM35"/>
    <mergeCell ref="CG37:CL37"/>
    <mergeCell ref="CM37:CM39"/>
    <mergeCell ref="CH38:CI38"/>
    <mergeCell ref="CJ38:CL38"/>
    <mergeCell ref="CK39:CL39"/>
    <mergeCell ref="CJ46:CJ47"/>
    <mergeCell ref="CK46:CK47"/>
    <mergeCell ref="CL46:CL47"/>
    <mergeCell ref="CM46:CM47"/>
    <mergeCell ref="CJ50:CJ51"/>
    <mergeCell ref="CK50:CK51"/>
    <mergeCell ref="CL50:CL51"/>
    <mergeCell ref="CM50:CM51"/>
    <mergeCell ref="CJ54:CJ55"/>
    <mergeCell ref="CK54:CK55"/>
    <mergeCell ref="CL54:CL55"/>
    <mergeCell ref="CM54:CM55"/>
    <mergeCell ref="CJ58:CJ59"/>
    <mergeCell ref="CK58:CK59"/>
    <mergeCell ref="CL58:CL59"/>
    <mergeCell ref="CM58:CM59"/>
    <mergeCell ref="CJ68:CJ69"/>
    <mergeCell ref="CK68:CK69"/>
    <mergeCell ref="CL68:CL69"/>
    <mergeCell ref="CM68:CM69"/>
    <mergeCell ref="CJ72:CJ73"/>
    <mergeCell ref="CK72:CK73"/>
    <mergeCell ref="CL72:CL73"/>
    <mergeCell ref="CM72:CM73"/>
    <mergeCell ref="CJ76:CJ77"/>
    <mergeCell ref="CK76:CK77"/>
    <mergeCell ref="CL76:CL77"/>
    <mergeCell ref="CM76:CM77"/>
    <mergeCell ref="CJ80:CJ81"/>
    <mergeCell ref="CK80:CK81"/>
    <mergeCell ref="CL80:CL81"/>
    <mergeCell ref="CM80:CM81"/>
    <mergeCell ref="CJ90:CJ91"/>
    <mergeCell ref="CK90:CK91"/>
    <mergeCell ref="CL90:CL91"/>
    <mergeCell ref="CM90:CM91"/>
    <mergeCell ref="CJ94:CJ95"/>
    <mergeCell ref="CK94:CK95"/>
    <mergeCell ref="CL94:CL95"/>
    <mergeCell ref="CM94:CM95"/>
    <mergeCell ref="CJ98:CJ99"/>
    <mergeCell ref="CK98:CK99"/>
    <mergeCell ref="CL98:CL99"/>
    <mergeCell ref="CM98:CM99"/>
    <mergeCell ref="CJ102:CJ103"/>
    <mergeCell ref="CK102:CK103"/>
    <mergeCell ref="CL102:CL103"/>
    <mergeCell ref="CM102:CM103"/>
  </mergeCells>
  <dataValidations count="8">
    <dataValidation allowBlank="1" promptTitle="checkPeriodRange" sqref="X65635 X131171 X196707 X262243 X327779 X393315 X458851 X524387 X589923 X655459 X720995 X786531 X852067 X917603 X983139 AE16 AE65635 AE131171 AE196707 AE262243 AE327779 AE393315 AE458851 AE524387 AE589923 AE655459 AE720995 AE786531 AE852067 AE917603 AE983139 AE47 AE8 X8 X47 X69 AE69 X91 AE91 X51 AE51 X55 AE55 X59 AE59 X73 AE73 X77 AE77 X81 AE81 X95 AE95 X99 AE99 X103 AE103 AL8 AL47 AL51 AL55 AL59 AL69 AL73 AL77 AL81 AL91 AL95 AL99 AL103 AS8 AS47 AS51 AS55 AS59 AS69 AS73 AS77 AS81 AS91 AS95 AS99 AS103 AZ8 AZ47 AZ51 AZ55 AZ59 AZ69 AZ73 AZ77 AZ81 AZ91 AZ95 AZ99 AZ103 BG8 BG47 BG51 BG55 BG59 BG69 BG73 BG77 BG81 BG91 BG95 BG99 BG103 BN8 BN47 BN51 BN55 BN59 BN69 BN73 BN77 BN81 BN91 BN95 BN99 BN103 BU8 BU47 BU51 BU55 BU59 BU69 BU73 BU77 BU81 BU91 BU95 BU99 BU103 CB8 CB47 CB51 CB55 CB59 CB69 CB73 CB77 CB81 CB91 CB95 CB99 CB103 CI8 CI47 CI51 CI55 CI59 CI69 CI73 CI77 CI81 CI91 CI95 CI99 CI103"/>
    <dataValidation type="list" allowBlank="1" showInputMessage="1" showErrorMessage="1" errorTitle="Ошибка" error="Выберите значение из списка" sqref="V983136 V65632 V131168 V196704 V262240 V327776 V393312 V458848 V524384 V589920 V655456 V720992 V786528 V852064 V917600 AC983136 AC65632 AC131168 AC196704 AC262240 AC327776 AC393312 AC458848 AC524384 AC589920 AC655456 AC720992 AC786528 AC852064 AC917600">
      <formula1>kind_of_scheme_in</formula1>
    </dataValidation>
    <dataValidation type="textLength" operator="lessThanOrEqual" allowBlank="1" showInputMessage="1" showErrorMessage="1" errorTitle="Ошибка" error="Допускается ввод не более 900 символов!" sqref="CO65628:CO65635 CO131164:CO131171 CO196700:CO196707 CO262236:CO262243 CO327772:CO327779 CO393308:CO393315 CO458844:CO458851 CO524380:CO524387 CO589916:CO589923 CO655452:CO655459 CO720988:CO720995 CO786524:CO786531 CO852060:CO852067 CO917596:CO917603 CO983132:CO983139 T46 T7 AC5:AI5 CN5 AC44:AI44 CN44 AC66 AD66 AE66 AF66 AG66 AH66 AI66 CN66 T68 AC88 AD88 AE88 AF88 AG88 AH88 AI88 CN88 T90 T50 T54 T58 T72 T76 T80 T94 T98 T102">
      <formula1>900</formula1>
    </dataValidation>
    <dataValidation type="list" allowBlank="1" showInputMessage="1" showErrorMessage="1" errorTitle="Ошибка" error="Выберите значение из списка" sqref="T65634 T131170 T196706 T262242 T327778 T393314 T458850 T524386 T589922 T655458 T720994 T786530 T852066 T917602 T98313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634 Y131170 Y196706 Y262242 Y327778 Y393314 Y458850 Y524386 Y589922 Y655458 Y720994 Y786530 Y852066 Y917602 Y983138 AA65634 AA131170 AA196706 AA262242 AA327778 AA393314 AA458850 AA524386 AA589922 AA655458 AA720994 AA786530 AA852066 AA917602 AA983138 AF15 AF65634 AF131170 AF196706 AF262242 AF327778 AF393314 AF458850 AF524386 AF589922 AF655458 AF720994 AF786530 AF852066 AF917602 AF983138 AH65634 AH131170 AH196706 AH262242 AH327778 AH393314 AH458850 AH524386 AH589922 AH655458 AH720994 AH786530 AH852066 AH917602 AH983138 AH46 AF46 AH15 AH7 AF7 Y7 AA7 Y46 AA46 Y68 AA68 AF68 AH68 Y90 AA90 AF90 AH90 Y50 AA50 AF50 AH50 Y54 AA54 AF54 AH54 Y58 AA58 AF58 AH58 Y72 AA72 AF72 AH72 Y76 AA76 AF76 AH76 Y80 AA80 AF80 AH80 Y94 AA94 AF94 AH94 Y98 AA98 AF98 AH98 Y102 AA102 AF102 AH102 AM7 AO7 AM46 AO46 AM50 AO50 AM54 AO54 AM58 AO58 AM68 AO68 AM72 AO72 AM76 AO76 AM80 AO80 AM90 AO90 AM94 AO94 AM98 AO98 AM102 AO102 AT7 AV7 AT46 AV46 AT50 AV50 AT54 AV54 AT58 AV58 AT68 AV68 AT72 AV72 AT76 AV76 AT80 AV80 AT90 AV90 AT94 AV94 AT98 AV98 AT102 AV102 BA7 BC7 BA46 BC46 BA50 BC50 BA54 BC54 BA58 BC58 BA68 BC68 BA72 BC72 BA76 BC76 BA80 BC80 BA90 BC90 BA94 BC94 BA98 BC98 BA102 BC102 BH7 BJ7 BH46 BJ46 BH50 BJ50 BH54 BJ54 BH58 BJ58 BH68 BJ68 BH72 BJ72 BH76 BJ76 BH80 BJ80 BH90 BJ90 BH94 BJ94 BH98 BJ98 BH102 BJ102 BO7 BQ7 BO46 BQ46 BO50 BQ50 BO54 BQ54 BO58 BQ58 BO68 BQ68 BO72 BQ72 BO76 BQ76 BO80 BQ80 BO90 BQ90 BO94 BQ94 BO98 BQ98 BO102 BQ102 BV7 BX7 BV46 BX46 BV50 BX50 BV54 BX54 BV58 BX58 BV68 BX68 BV72 BX72 BV76 BX76 BV80 BX80 BV90 BX90 BV94 BX94 BV98 BX98 BV102 BX102 CC7 CE7 CC46 CE46 CC50 CE50 CC54 CE54 CC58 CE58 CC68 CE68 CC72 CE72 CC76 CE76 CC80 CE80 CC90 CE90 CC94 CE94 CC98 CE98 CC102 CE102 CJ7 CL7 CJ46 CL46 CJ50 CL50 CJ54 CL54 CJ58 CL58 CJ68 CL68 CJ72 CL72 CJ76 CL76 CJ80 CL80 CJ90 CL90 CJ94 CL94 CJ98 CL98 CJ102 CL102"/>
    <dataValidation allowBlank="1" showInputMessage="1" showErrorMessage="1" prompt="Для выбора выполните двойной щелчок левой клавиши мыши по соответствующей ячейке." sqref="Z65634 Z131170 Z196706 Z262242 Z327778 Z393314 Z458850 Z524386 Z589922 Z655458 Z720994 Z786530 Z852066 Z917602 Z983138 AB131170 AB458850 AB196706 AB262242 AB327778 AB393314 AB524386 AB589922 AB655458 AB720994 AB786530 AB852066 AB917602 AB983138 AB65634 AG65634 AG131170 AG196706 AG262242 AG327778 AG393314 AG458850 AG524386 AG589922 AG655458 AG720994 AG786530 AG852066 AG917602 AG983138 AI524386:CM524386 AI196706:CM196706 AI589922:CM589922 AI655458:CM655458 AI15 AI720994:CM720994 AI786530:CM786530 AI852066:CM852066 AI917602:CM917602 AI983138:CM983138 AI65634:CM65634 AI131170:CM131170 AI458850:CM458850 AI262242:CM262242 AI7 AN7 AP7 AU7 AW7 BB7 BD7 BI7 BK7 BP7 BR7 BW7 BY7 CD7 CF7 CK7 CM7 AG46 AI327778:CM327778 AG15 AG7 Z7 AB7 AI393314:CM393314 AI46 AN46 AP46 AU46 AW46 BB46 BD46 BI46 BK46 BP46 BR46 BW46 BY46 CD46 CF46 CK46 CM46 Z46 AB46 Z68 AB68 AG68 AI68 AN68 AP68 AU68 AW68 BB68 BD68 BI68 BK68 BP68 BR68 BW68 BY68 CD68 CF68 CK68 CM68 Z90 AB90 AG90 AI90 AN90 AP90 AU90 AW90 BB90 BD90 BI90 BK90 BP90 BR90 BW90 BY90 CD90 CF90 CK90 CM90 Z50 AB50 AG50 AI50 AN50 AP50 AU50 AW50 BB50 BD50 BI50 BK50 BP50 BR50 BW50 BY50 CD50 CF50 CK50 CM50 Z54 AB54 AG54 AI54 AN54 AP54 AU54 AW54 BB54 BD54 BI54 BK54 BP54 BR54 BW54 BY54 CD54 CF54 CK54 CM54 Z58 AB58 AG58 AI58 AN58 AP58 AU58 AW58 BB58 BD58 BI58 BK58 BP58 BR58 BW58 BY58 CD58 CF58 CK58 CM58 Z72 AB72 AG72 AI72 AN72 AP72 AU72 AW72 BB72 BD72 BI72 BK72 BP72 BR72 BW72 BY72 CD72 CF72 CK72 CM72 Z76 AB76 AG76 AI76 AN76 AP76 AU76 AW76 BB76 BD76 BI76 BK76 BP76 BR76 BW76 BY76 CD76 CF76 CK76 CM76 Z80 AB80 AG80 AI80 AN80 AP80 AU80 AW80 BB80 BD80 BI80 BK80 BP80 BR80 BW80 BY80 CD80 CF80 CK80 CM80 Z94 AB94 AG94 AI94 AN94 AP94 AU94 AW94 BB94 BD94 BI94 BK94 BP94 BR94 BW94 BY94 CD94 CF94 CK94 CM94 Z98 AB98 AG98 AI98 AN98 AP98 AU98 AW98 BB98 BD98 BI98 BK98 BP98 BR98 BW98 BY98 CD98 CF98 CK98 CM98 Z102 AB102 AG102 AI102 AN102 AP102 AU102 AW102 BB102 BD102 BI102 BK102 BP102 BR102 BW102 BY102 CD102 CF102 CK102 CM102"/>
    <dataValidation allowBlank="1" sqref="S131172:CO131178 S196708:CO196714 S262244:CO262250 S327780:CO327786 S393316:CO393322 S458852:CO458858 S524388:CO524394 S589924:CO589930 S655460:CO655466 S720996:CO721002 S786532:CO786538 S852068:CO852074 S917604:CO917610 S983140:CO983146 S65636:CO65642"/>
    <dataValidation type="list" allowBlank="1" showInputMessage="1" errorTitle="Ошибка" error="Выберите значение из списка" prompt="Выберите значение из списка" sqref="V983137:CN983137 V65633:CN65633 V131169:CN131169 V196705:CN196705 V262241:CN262241 V327777:CN327777 V393313:CN393313 V458849:CN458849 V524385:CN524385 V589921:CN589921 V655457:CN655457 V720993:CN720993 V786529:CN786529 V852065:CN852065 V917601:CN917601">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E26C4-2BB4-70D2-BD6C-D7C44E767FD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538</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504</v>
      </c>
      <c r="U5" s="302"/>
      <c r="V5" s="2352"/>
      <c r="W5" s="2353"/>
      <c r="X5" s="2353"/>
      <c r="Y5" s="2353"/>
      <c r="Z5" s="2353"/>
      <c r="AA5" s="2353"/>
      <c r="AB5" s="2354"/>
      <c r="AC5" s="2355"/>
      <c r="AD5" s="2356"/>
      <c r="AE5" s="2356"/>
      <c r="AF5" s="2356"/>
      <c r="AG5" s="2356"/>
      <c r="AH5" s="2356"/>
      <c r="AI5" s="2356"/>
      <c r="AJ5" s="2357"/>
      <c r="AK5" s="1260" t="s">
        <v>505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9"/>
      <c r="AC6" s="2247"/>
      <c r="AD6" s="2248"/>
      <c r="AE6" s="2248"/>
      <c r="AF6" s="2248"/>
      <c r="AG6" s="2248"/>
      <c r="AH6" s="2248"/>
      <c r="AI6" s="2248"/>
      <c r="AJ6" s="2249"/>
      <c r="AK6" s="1309" t="s">
        <v>506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369"/>
      <c r="X9" s="369"/>
      <c r="Y9" s="369"/>
      <c r="Z9" s="369"/>
      <c r="AA9" s="369"/>
      <c r="AB9" s="369"/>
      <c r="AC9" s="369"/>
      <c r="AD9" s="369"/>
      <c r="AE9" s="369"/>
      <c r="AF9" s="369"/>
      <c r="AG9" s="369"/>
      <c r="AH9" s="369"/>
      <c r="AI9" s="369"/>
      <c r="AJ9" s="369"/>
      <c r="AK9" s="1260" t="s">
        <v>508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439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440</v>
      </c>
      <c r="P20" s="1364"/>
      <c r="Q20" s="1444"/>
      <c r="R20" s="1444"/>
      <c r="S20" s="731"/>
      <c r="T20" s="1162" t="s">
        <v>441</v>
      </c>
      <c r="Z20" s="188" t="s">
        <v>442</v>
      </c>
      <c r="AB20" s="188" t="s">
        <v>443</v>
      </c>
      <c r="AC20" s="1162" t="s">
        <v>441</v>
      </c>
      <c r="AG20" s="188" t="s">
        <v>444</v>
      </c>
      <c r="AI20" s="188" t="s">
        <v>443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328"/>
      <c r="AC27" s="2253" t="str">
        <f>IF(TITLE_NAME_OR_PR_CHANGE="",IF(TITLE_NAME_OR_PR="","",TITLE_NAME_OR_PR),TITLE_NAME_OR_PR_CHANGE)</f>
        <v>Государственный комитет по тарифам Республики Мордовия</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328"/>
      <c r="AC28" s="2266" t="str">
        <f>IF(TITLE_DATE_PR_CHANGE="",IF(TITLE_DATE_PR="","",TITLE_DATE_PR),TITLE_DATE_PR_CHANGE)</f>
        <v>45833.40628472222</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328"/>
      <c r="AC29" s="2253" t="str">
        <f>IF(TITLE_NUMBER_PR_CHANGE="",IF(TITLE_NUMBER_PR="","",TITLE_NUMBER_PR),TITLE_NUMBER_PR_CHANGE)</f>
        <v>82</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328"/>
      <c r="AC30" s="2253" t="str">
        <f>IF(TITLE_IST_PUB_CHANGE="",IF(TITLE_IST_PUB="","",TITLE_IST_PUB),TITLE_IST_PUB_CHANGE)</f>
        <v>http://publication.pravo.gov.ru/document/1301202506250004</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328"/>
      <c r="AC32" s="2266" t="str">
        <f>IF(TITLE_DATE_PR_CHANGE="",IF(TITLE_DATE_PR="","",TITLE_DATE_PR),TITLE_DATE_PR_CHANGE)</f>
        <v>45833.40628472222</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328"/>
      <c r="AC33" s="2253" t="str">
        <f>IF(TITLE_NUMBER_PR_CHANGE="",IF(TITLE_NUMBER_PR="","",TITLE_NUMBER_PR),TITLE_NUMBER_PR_CHANGE)</f>
        <v>82</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449</v>
      </c>
      <c r="AC34" s="328"/>
      <c r="AD34" s="328"/>
      <c r="AE34" s="328"/>
      <c r="AF34" s="328"/>
      <c r="AG34" s="328"/>
      <c r="AH34" s="328"/>
      <c r="AI34" s="280" t="s">
        <v>449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92</v>
      </c>
      <c r="T37" s="2211" t="s">
        <v>450</v>
      </c>
      <c r="U37" s="303"/>
      <c r="V37" s="2276" t="s">
        <v>451</v>
      </c>
      <c r="W37" s="2277"/>
      <c r="X37" s="2277"/>
      <c r="Y37" s="2277"/>
      <c r="Z37" s="2277"/>
      <c r="AA37" s="2278"/>
      <c r="AB37" s="2279" t="s">
        <v>452</v>
      </c>
      <c r="AC37" s="2276" t="s">
        <v>451</v>
      </c>
      <c r="AD37" s="2277"/>
      <c r="AE37" s="2277"/>
      <c r="AF37" s="2277"/>
      <c r="AG37" s="2277"/>
      <c r="AH37" s="2278"/>
      <c r="AI37" s="2279" t="s">
        <v>453</v>
      </c>
      <c r="AJ37" s="2282" t="s">
        <v>454</v>
      </c>
      <c r="AK37" s="2129"/>
      <c r="AQ37" s="1157">
        <v>14</v>
      </c>
    </row>
    <row customHeight="1" ht="35.699999999999996">
      <c r="Q38" s="378"/>
      <c r="R38" s="378"/>
      <c r="S38" s="2275"/>
      <c r="T38" s="2211"/>
      <c r="U38" s="1033"/>
      <c r="V38" s="1485" t="s">
        <v>510</v>
      </c>
      <c r="W38" s="2264" t="s">
        <v>457</v>
      </c>
      <c r="X38" s="2265"/>
      <c r="Y38" s="2264" t="s">
        <v>458</v>
      </c>
      <c r="Z38" s="2271"/>
      <c r="AA38" s="2265"/>
      <c r="AB38" s="2280"/>
      <c r="AC38" s="1485" t="s">
        <v>510</v>
      </c>
      <c r="AD38" s="2264" t="s">
        <v>457</v>
      </c>
      <c r="AE38" s="2265"/>
      <c r="AF38" s="2264" t="s">
        <v>458</v>
      </c>
      <c r="AG38" s="2271"/>
      <c r="AH38" s="2265"/>
      <c r="AI38" s="2280"/>
      <c r="AJ38" s="2283"/>
      <c r="AK38" s="2129"/>
      <c r="AQ38" s="1157">
        <v>34</v>
      </c>
    </row>
    <row customHeight="1" ht="90.3">
      <c r="A39" s="1372"/>
      <c r="B39" s="1372" t="s">
        <v>149</v>
      </c>
      <c r="C39" s="1372" t="s">
        <v>150</v>
      </c>
      <c r="D39" s="1372" t="s">
        <v>151</v>
      </c>
      <c r="E39" s="1366" t="s">
        <v>459</v>
      </c>
      <c r="F39" s="1366" t="s">
        <v>460</v>
      </c>
      <c r="G39" s="1366" t="s">
        <v>461</v>
      </c>
      <c r="H39" s="1366"/>
      <c r="I39" s="1366" t="s">
        <v>511</v>
      </c>
      <c r="J39" s="1366" t="s">
        <v>464</v>
      </c>
      <c r="K39" s="1366" t="s">
        <v>512</v>
      </c>
      <c r="L39" s="1366" t="s">
        <v>440</v>
      </c>
      <c r="Q39" s="378"/>
      <c r="R39" s="378"/>
      <c r="S39" s="2275"/>
      <c r="T39" s="2211"/>
      <c r="U39" s="304"/>
      <c r="V39" s="1485" t="s">
        <v>539</v>
      </c>
      <c r="W39" s="1224" t="s">
        <v>540</v>
      </c>
      <c r="X39" s="1224" t="s">
        <v>515</v>
      </c>
      <c r="Y39" s="1491" t="s">
        <v>468</v>
      </c>
      <c r="Z39" s="2272" t="s">
        <v>469</v>
      </c>
      <c r="AA39" s="2273"/>
      <c r="AB39" s="2281"/>
      <c r="AC39" s="1485" t="s">
        <v>539</v>
      </c>
      <c r="AD39" s="1224" t="s">
        <v>540</v>
      </c>
      <c r="AE39" s="1224" t="s">
        <v>515</v>
      </c>
      <c r="AF39" s="1491" t="s">
        <v>468</v>
      </c>
      <c r="AG39" s="2272" t="s">
        <v>469</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124</v>
      </c>
      <c r="T40" s="1257" t="s">
        <v>107</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295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137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295</v>
      </c>
      <c r="B42" s="1365" t="s">
        <v>296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295</v>
      </c>
      <c r="B43" s="1365" t="s">
        <v>296</v>
      </c>
      <c r="C43" s="1365" t="s">
        <v>297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537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538</v>
      </c>
      <c r="AM43" s="502"/>
      <c r="AN43" s="502" t="str">
        <f>IF(T43="","",T43)</f>
        <v>Наименование централизованной системы водоотведения</v>
      </c>
      <c r="AO43" s="502"/>
      <c r="AP43" s="502"/>
      <c r="AQ43" s="1157">
        <v>23</v>
      </c>
    </row>
    <row customHeight="1" ht="24">
      <c r="A44" s="1365" t="s">
        <v>295</v>
      </c>
      <c r="B44" s="1365" t="s">
        <v>296</v>
      </c>
      <c r="C44" s="1365" t="s">
        <v>297</v>
      </c>
      <c r="D44" s="1365" t="s">
        <v>554</v>
      </c>
      <c r="E44" s="2261"/>
      <c r="F44" s="2261"/>
      <c r="G44" s="2261"/>
      <c r="H44" s="2261"/>
      <c r="I44" s="2258" t="str">
        <f>S43&amp;".1"</f>
        <v>...1</v>
      </c>
      <c r="J44" s="1365"/>
      <c r="K44" s="1365"/>
      <c r="L44" s="1366"/>
      <c r="P44" s="2259">
        <v>1</v>
      </c>
      <c r="Q44" s="1483"/>
      <c r="R44" s="358"/>
      <c r="S44" s="1495" t="str">
        <f>$I44</f>
        <v>...1</v>
      </c>
      <c r="T44" s="287" t="s">
        <v>504</v>
      </c>
      <c r="U44" s="302"/>
      <c r="V44" s="2352"/>
      <c r="W44" s="2353"/>
      <c r="X44" s="2353"/>
      <c r="Y44" s="2353"/>
      <c r="Z44" s="2353"/>
      <c r="AA44" s="2353"/>
      <c r="AB44" s="2354"/>
      <c r="AC44" s="2355"/>
      <c r="AD44" s="2356"/>
      <c r="AE44" s="2356"/>
      <c r="AF44" s="2356"/>
      <c r="AG44" s="2356"/>
      <c r="AH44" s="2356"/>
      <c r="AI44" s="2356"/>
      <c r="AJ44" s="2357"/>
      <c r="AK44" s="1260" t="s">
        <v>505</v>
      </c>
      <c r="AM44" s="502"/>
      <c r="AN44" s="502" t="str">
        <f>IF(T44="","",T44)</f>
        <v>Наименование признака дифференциации</v>
      </c>
      <c r="AO44" s="502"/>
      <c r="AP44" s="502"/>
      <c r="AQ44" s="1157">
        <v>23</v>
      </c>
    </row>
    <row customHeight="1" ht="24">
      <c r="A45" s="1365" t="s">
        <v>295</v>
      </c>
      <c r="B45" s="1365" t="s">
        <v>296</v>
      </c>
      <c r="C45" s="1365" t="s">
        <v>297</v>
      </c>
      <c r="D45" s="1365" t="s">
        <v>554</v>
      </c>
      <c r="E45" s="2261"/>
      <c r="F45" s="2261"/>
      <c r="G45" s="2261"/>
      <c r="H45" s="2261"/>
      <c r="I45" s="2288"/>
      <c r="J45" s="2258" t="str">
        <f>I44&amp;".1"</f>
        <v>...1.1</v>
      </c>
      <c r="K45" s="1365"/>
      <c r="L45" s="1366" t="s">
        <v>430</v>
      </c>
      <c r="P45" s="2259"/>
      <c r="Q45" s="2259">
        <v>1</v>
      </c>
      <c r="R45" s="359"/>
      <c r="S45" s="1495" t="str">
        <f>$J45</f>
        <v>...1.1</v>
      </c>
      <c r="T45" s="288" t="s">
        <v>431</v>
      </c>
      <c r="U45" s="302"/>
      <c r="V45" s="2247"/>
      <c r="W45" s="2248"/>
      <c r="X45" s="2248"/>
      <c r="Y45" s="2248"/>
      <c r="Z45" s="2248"/>
      <c r="AA45" s="2248"/>
      <c r="AB45" s="2249"/>
      <c r="AC45" s="2247"/>
      <c r="AD45" s="2248"/>
      <c r="AE45" s="2248"/>
      <c r="AF45" s="2248"/>
      <c r="AG45" s="2248"/>
      <c r="AH45" s="2248"/>
      <c r="AI45" s="2248"/>
      <c r="AJ45" s="2249"/>
      <c r="AK45" s="1309" t="s">
        <v>506</v>
      </c>
      <c r="AM45" s="502"/>
      <c r="AN45" s="502" t="str">
        <f>IF(T45="","",T45)</f>
        <v>Группа потребителей</v>
      </c>
      <c r="AO45" s="502"/>
      <c r="AP45" s="502"/>
      <c r="AQ45" s="1157">
        <v>23</v>
      </c>
    </row>
    <row customHeight="1" ht="24">
      <c r="A46" s="1365" t="s">
        <v>295</v>
      </c>
      <c r="B46" s="1365" t="s">
        <v>296</v>
      </c>
      <c r="C46" s="1365" t="s">
        <v>297</v>
      </c>
      <c r="D46" s="1365" t="s">
        <v>554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295</v>
      </c>
      <c r="B47" s="1365" t="s">
        <v>296</v>
      </c>
      <c r="C47" s="1365" t="s">
        <v>297</v>
      </c>
      <c r="D47" s="1365" t="s">
        <v>554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295</v>
      </c>
      <c r="B48" s="1365" t="s">
        <v>296</v>
      </c>
      <c r="C48" s="1365" t="s">
        <v>297</v>
      </c>
      <c r="D48" s="1365" t="s">
        <v>554</v>
      </c>
      <c r="E48" s="2261"/>
      <c r="F48" s="2261"/>
      <c r="G48" s="2261"/>
      <c r="H48" s="2261"/>
      <c r="I48" s="2288"/>
      <c r="J48" s="2258"/>
      <c r="K48" s="1365"/>
      <c r="L48" s="1366"/>
      <c r="P48" s="2259"/>
      <c r="Q48" s="2259"/>
      <c r="R48" s="358"/>
      <c r="S48" s="1280"/>
      <c r="T48" s="289" t="s">
        <v>507</v>
      </c>
      <c r="U48" s="369"/>
      <c r="V48" s="369"/>
      <c r="W48" s="369"/>
      <c r="X48" s="369"/>
      <c r="Y48" s="369"/>
      <c r="Z48" s="369"/>
      <c r="AA48" s="369"/>
      <c r="AB48" s="369"/>
      <c r="AC48" s="369"/>
      <c r="AD48" s="369"/>
      <c r="AE48" s="369"/>
      <c r="AF48" s="369"/>
      <c r="AG48" s="369"/>
      <c r="AH48" s="369"/>
      <c r="AI48" s="369"/>
      <c r="AJ48" s="369"/>
      <c r="AK48" s="1260" t="s">
        <v>508</v>
      </c>
      <c r="AM48" s="502"/>
      <c r="AN48" s="502" t="str">
        <f>IF(T48="","",T48)</f>
        <v>Добавить значение признака дифференциации</v>
      </c>
      <c r="AO48" s="502"/>
      <c r="AP48" s="502"/>
      <c r="AQ48" s="1157">
        <v>20</v>
      </c>
    </row>
    <row customHeight="1" ht="22.049999999999997">
      <c r="A49" s="1365" t="s">
        <v>295</v>
      </c>
      <c r="B49" s="1365" t="s">
        <v>296</v>
      </c>
      <c r="C49" s="1365" t="s">
        <v>297</v>
      </c>
      <c r="D49" s="1365" t="s">
        <v>554</v>
      </c>
      <c r="E49" s="2261"/>
      <c r="F49" s="2261"/>
      <c r="G49" s="2261"/>
      <c r="H49" s="2261"/>
      <c r="I49" s="2258"/>
      <c r="J49" s="1365"/>
      <c r="K49" s="1365"/>
      <c r="L49" s="1366"/>
      <c r="P49" s="2259"/>
      <c r="Q49" s="1483"/>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295</v>
      </c>
      <c r="B50" s="1365" t="s">
        <v>296</v>
      </c>
      <c r="C50" s="1365" t="s">
        <v>297</v>
      </c>
      <c r="D50" s="1365" t="s">
        <v>554</v>
      </c>
      <c r="E50" s="2261"/>
      <c r="F50" s="2261"/>
      <c r="G50" s="2261"/>
      <c r="H50" s="2260"/>
      <c r="I50" s="1365"/>
      <c r="J50" s="1365"/>
      <c r="K50" s="1365"/>
      <c r="L50" s="1366"/>
      <c r="M50" s="1367"/>
      <c r="N50" s="1367"/>
      <c r="O50" s="539"/>
      <c r="P50" s="362"/>
      <c r="Q50" s="377"/>
      <c r="R50" s="357"/>
      <c r="S50" s="1280"/>
      <c r="T50" s="374" t="s">
        <v>509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295</v>
      </c>
      <c r="B51" s="1345" t="s">
        <v>296</v>
      </c>
      <c r="C51" s="1316"/>
      <c r="D51" s="1316"/>
      <c r="E51" s="2261"/>
      <c r="F51" s="2260"/>
      <c r="G51" s="1316"/>
      <c r="H51" s="1316"/>
      <c r="I51" s="1316"/>
      <c r="J51" s="1316"/>
      <c r="K51" s="1316"/>
      <c r="L51" s="1496"/>
      <c r="M51" s="1323"/>
      <c r="N51" s="1323"/>
      <c r="P51" s="1318"/>
      <c r="Q51" s="1319"/>
      <c r="R51" s="1318"/>
      <c r="S51" s="1324"/>
      <c r="T51" s="1327" t="s">
        <v>282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295</v>
      </c>
      <c r="B52" s="1345"/>
      <c r="C52" s="1345"/>
      <c r="D52" s="1345"/>
      <c r="E52" s="2260"/>
      <c r="F52" s="1345"/>
      <c r="G52" s="1345"/>
      <c r="H52" s="1345"/>
      <c r="I52" s="1345"/>
      <c r="J52" s="1345"/>
      <c r="K52" s="1345"/>
      <c r="L52" s="1348"/>
      <c r="M52" s="1323"/>
      <c r="N52" s="1323"/>
      <c r="O52" s="520"/>
      <c r="P52" s="382"/>
      <c r="Q52" s="1346"/>
      <c r="R52" s="382"/>
      <c r="S52" s="1324"/>
      <c r="T52" s="1327" t="s">
        <v>291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86</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4CB08-36A6-918B-8C21-58B4EEB1D5A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137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421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422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426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427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522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555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556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526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282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291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439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440</v>
      </c>
      <c r="P24" s="1510"/>
      <c r="Q24" s="1512"/>
      <c r="R24" s="1512"/>
      <c r="AA24" s="1509" t="s">
        <v>442</v>
      </c>
      <c r="AC24" s="1509" t="s">
        <v>443</v>
      </c>
      <c r="AD24" s="1509" t="s">
        <v>490</v>
      </c>
      <c r="AH24" s="1509" t="s">
        <v>490</v>
      </c>
      <c r="AK24" s="1509" t="s">
        <v>527</v>
      </c>
      <c r="AL24" s="1509" t="s">
        <v>490</v>
      </c>
      <c r="AP24" s="1509" t="s">
        <v>490</v>
      </c>
      <c r="AY24" s="1509" t="s">
        <v>442</v>
      </c>
      <c r="BA24" s="1509" t="s">
        <v>443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МП г.о. Саранск "Саранское водопроводно-канализационное хозяйство"</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Государственный комитет по тарифам Республики Мордовия</v>
      </c>
      <c r="W31" s="2253"/>
      <c r="X31" s="2253"/>
      <c r="Y31" s="2253"/>
      <c r="Z31" s="2253"/>
      <c r="AA31" s="2253"/>
      <c r="AB31" s="2253"/>
      <c r="AC31" s="328"/>
      <c r="AD31" s="2253" t="str">
        <f>IF(TITLE_NAME_OR_PR_CHANGE="",IF(TITLE_NAME_OR_PR="","",TITLE_NAME_OR_PR),TITLE_NAME_OR_PR_CHANGE)</f>
        <v>Государственный комитет по тарифам Республики Мордовия</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445</v>
      </c>
      <c r="T32" s="2252"/>
      <c r="U32" s="1374"/>
      <c r="V32" s="2266" t="str">
        <f>IF(TITLE_DATE_PR_CHANGE="",IF(TITLE_DATE_PR="","",TITLE_DATE_PR),TITLE_DATE_PR_CHANGE)</f>
        <v>45833.40628472222</v>
      </c>
      <c r="W32" s="2266"/>
      <c r="X32" s="2266"/>
      <c r="Y32" s="2266"/>
      <c r="Z32" s="2266"/>
      <c r="AA32" s="2266"/>
      <c r="AB32" s="2266"/>
      <c r="AC32" s="328"/>
      <c r="AD32" s="2266" t="str">
        <f>IF(TITLE_DATE_PR_CHANGE="",IF(TITLE_DATE_PR="","",TITLE_DATE_PR),TITLE_DATE_PR_CHANGE)</f>
        <v>45833.40628472222</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446</v>
      </c>
      <c r="T33" s="2252"/>
      <c r="U33" s="1374"/>
      <c r="V33" s="2253" t="str">
        <f>IF(TITLE_NUMBER_PR_CHANGE="",IF(TITLE_NUMBER_PR="","",TITLE_NUMBER_PR),TITLE_NUMBER_PR_CHANGE)</f>
        <v>82</v>
      </c>
      <c r="W33" s="2253"/>
      <c r="X33" s="2253"/>
      <c r="Y33" s="2253"/>
      <c r="Z33" s="2253"/>
      <c r="AA33" s="2253"/>
      <c r="AB33" s="2253"/>
      <c r="AC33" s="328"/>
      <c r="AD33" s="2253" t="str">
        <f>IF(TITLE_NUMBER_PR_CHANGE="",IF(TITLE_NUMBER_PR="","",TITLE_NUMBER_PR),TITLE_NUMBER_PR_CHANGE)</f>
        <v>82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http://publication.pravo.gov.ru/document/1301202506250004</v>
      </c>
      <c r="W34" s="2253"/>
      <c r="X34" s="2253"/>
      <c r="Y34" s="2253"/>
      <c r="Z34" s="2253"/>
      <c r="AA34" s="2253"/>
      <c r="AB34" s="2253"/>
      <c r="AC34" s="328"/>
      <c r="AD34" s="2253" t="str">
        <f>IF(TITLE_IST_PUB_CHANGE="",IF(TITLE_IST_PUB="","",TITLE_IST_PUB),TITLE_IST_PUB_CHANGE)</f>
        <v>http://publication.pravo.gov.ru/document/1301202506250004</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445</v>
      </c>
      <c r="T36" s="2252"/>
      <c r="U36" s="1374"/>
      <c r="V36" s="2266" t="str">
        <f>IF(TITLE_DATE_PR_CHANGE="",IF(TITLE_DATE_PR="","",TITLE_DATE_PR),TITLE_DATE_PR_CHANGE)</f>
        <v>45833.40628472222</v>
      </c>
      <c r="W36" s="2266"/>
      <c r="X36" s="2266"/>
      <c r="Y36" s="2266"/>
      <c r="Z36" s="2266"/>
      <c r="AA36" s="2266"/>
      <c r="AB36" s="2266"/>
      <c r="AC36" s="328"/>
      <c r="AD36" s="2266" t="str">
        <f>IF(TITLE_DATE_PR_CHANGE="",IF(TITLE_DATE_PR="","",TITLE_DATE_PR),TITLE_DATE_PR_CHANGE)</f>
        <v>45833.40628472222</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446</v>
      </c>
      <c r="T37" s="2252"/>
      <c r="U37" s="1374"/>
      <c r="V37" s="2253" t="str">
        <f>IF(TITLE_NUMBER_PR_CHANGE="",IF(TITLE_NUMBER_PR="","",TITLE_NUMBER_PR),TITLE_NUMBER_PR_CHANGE)</f>
        <v>82</v>
      </c>
      <c r="W37" s="2253"/>
      <c r="X37" s="2253"/>
      <c r="Y37" s="2253"/>
      <c r="Z37" s="2253"/>
      <c r="AA37" s="2253"/>
      <c r="AB37" s="2253"/>
      <c r="AC37" s="328"/>
      <c r="AD37" s="2253" t="str">
        <f>IF(TITLE_NUMBER_PR_CHANGE="",IF(TITLE_NUMBER_PR="","",TITLE_NUMBER_PR),TITLE_NUMBER_PR_CHANGE)</f>
        <v>82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449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449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324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325</v>
      </c>
      <c r="BI40" s="1157">
        <v>14</v>
      </c>
    </row>
    <row customHeight="1" ht="14.699999999999998">
      <c r="Q41" s="293"/>
      <c r="R41" s="378"/>
      <c r="S41" s="2275" t="s">
        <v>92</v>
      </c>
      <c r="T41" s="2211" t="s">
        <v>528</v>
      </c>
      <c r="U41" s="303"/>
      <c r="V41" s="2276" t="s">
        <v>451</v>
      </c>
      <c r="W41" s="2277"/>
      <c r="X41" s="2277"/>
      <c r="Y41" s="2277"/>
      <c r="Z41" s="2277"/>
      <c r="AA41" s="2277"/>
      <c r="AB41" s="2278"/>
      <c r="AC41" s="2279" t="s">
        <v>452</v>
      </c>
      <c r="AD41" s="2330" t="s">
        <v>557</v>
      </c>
      <c r="AE41" s="2293"/>
      <c r="AF41" s="2293"/>
      <c r="AG41" s="2331"/>
      <c r="AH41" s="2330" t="s">
        <v>558</v>
      </c>
      <c r="AI41" s="2293"/>
      <c r="AJ41" s="2293"/>
      <c r="AK41" s="2331"/>
      <c r="AL41" s="2330" t="s">
        <v>559</v>
      </c>
      <c r="AM41" s="2293"/>
      <c r="AN41" s="2293"/>
      <c r="AO41" s="2331"/>
      <c r="AP41" s="2330" t="s">
        <v>532</v>
      </c>
      <c r="AQ41" s="2293"/>
      <c r="AR41" s="2293"/>
      <c r="AS41" s="2331"/>
      <c r="AT41" s="2276" t="s">
        <v>451</v>
      </c>
      <c r="AU41" s="2277"/>
      <c r="AV41" s="2277"/>
      <c r="AW41" s="2277"/>
      <c r="AX41" s="2277"/>
      <c r="AY41" s="2277"/>
      <c r="AZ41" s="2278"/>
      <c r="BA41" s="2279" t="s">
        <v>452</v>
      </c>
      <c r="BB41" s="2282" t="s">
        <v>454</v>
      </c>
      <c r="BC41" s="2129"/>
      <c r="BI41" s="1157">
        <v>14</v>
      </c>
    </row>
    <row customHeight="1" ht="35.699999999999996">
      <c r="Q42" s="293"/>
      <c r="R42" s="378"/>
      <c r="S42" s="2275"/>
      <c r="T42" s="2211"/>
      <c r="U42" s="1033"/>
      <c r="V42" s="2194" t="s">
        <v>533</v>
      </c>
      <c r="W42" s="2195"/>
      <c r="X42" s="2194" t="s">
        <v>534</v>
      </c>
      <c r="Y42" s="2195"/>
      <c r="Z42" s="2296" t="s">
        <v>535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560</v>
      </c>
      <c r="AU42" s="2195"/>
      <c r="AV42" s="2194" t="s">
        <v>561</v>
      </c>
      <c r="AW42" s="2195"/>
      <c r="AX42" s="2296" t="s">
        <v>535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149</v>
      </c>
      <c r="C44" s="1372" t="s">
        <v>150</v>
      </c>
      <c r="D44" s="1372" t="s">
        <v>151</v>
      </c>
      <c r="E44" s="1366" t="s">
        <v>459</v>
      </c>
      <c r="F44" s="1366" t="s">
        <v>460</v>
      </c>
      <c r="G44" s="1366" t="s">
        <v>461</v>
      </c>
      <c r="H44" s="1366" t="s">
        <v>462</v>
      </c>
      <c r="I44" s="1366" t="s">
        <v>463</v>
      </c>
      <c r="J44" s="1366" t="s">
        <v>464</v>
      </c>
      <c r="K44" s="1366" t="s">
        <v>465</v>
      </c>
      <c r="L44" s="1366" t="s">
        <v>440</v>
      </c>
      <c r="Q44" s="293"/>
      <c r="R44" s="378"/>
      <c r="S44" s="2275"/>
      <c r="T44" s="2211"/>
      <c r="U44" s="304"/>
      <c r="V44" s="1481" t="s">
        <v>499</v>
      </c>
      <c r="W44" s="1481" t="s">
        <v>500</v>
      </c>
      <c r="X44" s="1481" t="s">
        <v>499</v>
      </c>
      <c r="Y44" s="1481" t="s">
        <v>500</v>
      </c>
      <c r="Z44" s="1491" t="s">
        <v>468</v>
      </c>
      <c r="AA44" s="2272" t="s">
        <v>469</v>
      </c>
      <c r="AB44" s="2273"/>
      <c r="AC44" s="2281"/>
      <c r="AD44" s="2335"/>
      <c r="AE44" s="2336"/>
      <c r="AF44" s="2336"/>
      <c r="AG44" s="2337"/>
      <c r="AH44" s="2335"/>
      <c r="AI44" s="2336"/>
      <c r="AJ44" s="2336"/>
      <c r="AK44" s="2337"/>
      <c r="AL44" s="2335"/>
      <c r="AM44" s="2336"/>
      <c r="AN44" s="2336"/>
      <c r="AO44" s="2337"/>
      <c r="AP44" s="2335"/>
      <c r="AQ44" s="2336"/>
      <c r="AR44" s="2336"/>
      <c r="AS44" s="2337"/>
      <c r="AT44" s="1481" t="s">
        <v>499</v>
      </c>
      <c r="AU44" s="1481" t="s">
        <v>500</v>
      </c>
      <c r="AV44" s="1481" t="s">
        <v>499</v>
      </c>
      <c r="AW44" s="1481" t="s">
        <v>500</v>
      </c>
      <c r="AX44" s="1491" t="s">
        <v>468</v>
      </c>
      <c r="AY44" s="2272" t="s">
        <v>469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124</v>
      </c>
      <c r="T45" s="1257" t="s">
        <v>107</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300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137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300</v>
      </c>
      <c r="B47" s="1365" t="s">
        <v>301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421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422</v>
      </c>
      <c r="BE47" s="502"/>
      <c r="BF47" s="502" t="str">
        <f>IF(T47="","",T47)</f>
        <v>Территория действия тарифа</v>
      </c>
      <c r="BG47" s="502"/>
      <c r="BH47" s="502"/>
      <c r="BI47" s="1157">
        <v>21</v>
      </c>
    </row>
    <row customHeight="1" ht="35.699999999999996">
      <c r="A48" s="1365" t="s">
        <v>300</v>
      </c>
      <c r="B48" s="1365" t="s">
        <v>301</v>
      </c>
      <c r="C48" s="1365" t="s">
        <v>302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водоотведения</v>
      </c>
      <c r="BG48" s="502"/>
      <c r="BH48" s="502"/>
      <c r="BI48" s="1157">
        <v>34</v>
      </c>
    </row>
    <row s="1644" customFormat="1" customHeight="1" ht="0">
      <c r="A49" s="1345" t="s">
        <v>300</v>
      </c>
      <c r="B49" s="1345" t="s">
        <v>301</v>
      </c>
      <c r="C49" s="1345" t="s">
        <v>302</v>
      </c>
      <c r="D49" s="1345" t="s">
        <v>562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426</v>
      </c>
      <c r="BE49" s="502"/>
      <c r="BF49" s="502" t="str">
        <f>IF(T49="","",T49)</f>
        <v/>
      </c>
      <c r="BG49" s="502"/>
      <c r="BH49" s="502"/>
      <c r="BI49" s="513">
        <v>0</v>
      </c>
    </row>
    <row s="1644" customFormat="1" customHeight="1" ht="0">
      <c r="A50" s="1345" t="s">
        <v>300</v>
      </c>
      <c r="B50" s="1345" t="s">
        <v>301</v>
      </c>
      <c r="C50" s="1345" t="s">
        <v>302</v>
      </c>
      <c r="D50" s="1345" t="s">
        <v>562</v>
      </c>
      <c r="E50" s="2261"/>
      <c r="F50" s="2261"/>
      <c r="G50" s="2261"/>
      <c r="H50" s="2261"/>
      <c r="I50" s="2258" t="str">
        <f>S49&amp;".1"</f>
        <v>.1</v>
      </c>
      <c r="J50" s="1345"/>
      <c r="K50" s="1345"/>
      <c r="L50" s="1348" t="s">
        <v>427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300</v>
      </c>
      <c r="B51" s="1345" t="s">
        <v>301</v>
      </c>
      <c r="C51" s="1345" t="s">
        <v>302</v>
      </c>
      <c r="D51" s="1345" t="s">
        <v>562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300</v>
      </c>
      <c r="B52" s="1365" t="s">
        <v>301</v>
      </c>
      <c r="C52" s="1365" t="s">
        <v>302</v>
      </c>
      <c r="D52" s="1365" t="s">
        <v>562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522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523</v>
      </c>
      <c r="AT53" s="1395"/>
      <c r="AU53" s="1498"/>
      <c r="AV53" s="1395"/>
      <c r="AW53" s="1498"/>
      <c r="AX53" s="1395"/>
      <c r="AY53" s="1395"/>
      <c r="AZ53" s="1395"/>
      <c r="BA53" s="1395"/>
      <c r="BB53" s="1399"/>
      <c r="BC53" s="2256"/>
      <c r="BE53" s="502"/>
      <c r="BF53" s="502"/>
      <c r="BG53" s="502"/>
      <c r="BH53" s="502"/>
      <c r="BI53" s="1157">
        <v>11</v>
      </c>
    </row>
    <row customHeight="1" ht="11.549999999999999">
      <c r="A54" s="1365" t="s">
        <v>300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555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300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556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300</v>
      </c>
      <c r="B56" s="1365" t="s">
        <v>301</v>
      </c>
      <c r="C56" s="1365" t="s">
        <v>302</v>
      </c>
      <c r="D56" s="1365" t="s">
        <v>562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526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300</v>
      </c>
      <c r="B57" s="1365" t="s">
        <v>301</v>
      </c>
      <c r="C57" s="1365" t="s">
        <v>302</v>
      </c>
      <c r="D57" s="1365" t="s">
        <v>562</v>
      </c>
      <c r="E57" s="2261"/>
      <c r="F57" s="2261"/>
      <c r="G57" s="2261"/>
      <c r="H57" s="2261"/>
      <c r="I57" s="2288"/>
      <c r="J57" s="2258"/>
      <c r="K57" s="1365"/>
      <c r="L57" s="1366"/>
      <c r="P57" s="2259"/>
      <c r="Q57" s="2259"/>
      <c r="R57" s="358"/>
      <c r="S57" s="1280"/>
      <c r="T57" s="289" t="s">
        <v>489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300</v>
      </c>
      <c r="B58" s="1345" t="s">
        <v>301</v>
      </c>
      <c r="C58" s="1345" t="s">
        <v>302</v>
      </c>
      <c r="D58" s="1345" t="s">
        <v>562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300</v>
      </c>
      <c r="B59" s="1345" t="s">
        <v>301</v>
      </c>
      <c r="C59" s="1345" t="s">
        <v>302</v>
      </c>
      <c r="D59" s="1345" t="s">
        <v>562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300</v>
      </c>
      <c r="B60" s="1345" t="s">
        <v>301</v>
      </c>
      <c r="C60" s="1345" t="s">
        <v>302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300</v>
      </c>
      <c r="B61" s="1345" t="s">
        <v>301</v>
      </c>
      <c r="C61" s="1316"/>
      <c r="D61" s="1316"/>
      <c r="E61" s="2261"/>
      <c r="F61" s="2260"/>
      <c r="G61" s="1316"/>
      <c r="H61" s="1316"/>
      <c r="I61" s="1316"/>
      <c r="J61" s="1316"/>
      <c r="K61" s="1316"/>
      <c r="L61" s="1496"/>
      <c r="M61" s="1323"/>
      <c r="N61" s="1323"/>
      <c r="P61" s="1318"/>
      <c r="Q61" s="1319"/>
      <c r="R61" s="1318"/>
      <c r="S61" s="1324"/>
      <c r="T61" s="1327" t="s">
        <v>282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300</v>
      </c>
      <c r="B62" s="1345"/>
      <c r="C62" s="1345"/>
      <c r="D62" s="1345"/>
      <c r="E62" s="2260"/>
      <c r="F62" s="1345"/>
      <c r="G62" s="1345"/>
      <c r="H62" s="1345"/>
      <c r="I62" s="1345"/>
      <c r="J62" s="1345"/>
      <c r="K62" s="1345"/>
      <c r="L62" s="1348"/>
      <c r="M62" s="1323"/>
      <c r="N62" s="1323"/>
      <c r="O62" s="520"/>
      <c r="P62" s="382"/>
      <c r="Q62" s="1346"/>
      <c r="R62" s="382"/>
      <c r="S62" s="1324"/>
      <c r="T62" s="1327" t="s">
        <v>291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292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86</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90DEB-BCCD-8A4C-A9E8-F0314309EE7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422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563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564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505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506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508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439</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440</v>
      </c>
      <c r="P20" s="1364"/>
      <c r="Q20" s="1444"/>
      <c r="R20" s="1444"/>
      <c r="S20" s="731"/>
      <c r="T20" s="1162" t="s">
        <v>441</v>
      </c>
      <c r="W20" s="1368"/>
      <c r="X20" s="1368"/>
      <c r="Y20" s="1368"/>
      <c r="Z20" s="1368"/>
      <c r="AA20" s="1368"/>
      <c r="AB20" s="1368"/>
      <c r="AD20" s="188" t="s">
        <v>442</v>
      </c>
      <c r="AF20" s="188" t="s">
        <v>443</v>
      </c>
      <c r="AG20" s="1162" t="s">
        <v>441</v>
      </c>
      <c r="AH20" s="1368"/>
      <c r="AI20" s="1368"/>
      <c r="AJ20" s="1368"/>
      <c r="AK20" s="1368"/>
      <c r="AL20" s="1368"/>
      <c r="AO20" s="188" t="s">
        <v>444</v>
      </c>
      <c r="AQ20" s="188" t="s">
        <v>443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2253"/>
      <c r="AC27" s="2253"/>
      <c r="AD27" s="2253"/>
      <c r="AE27" s="2253"/>
      <c r="AF27" s="328"/>
      <c r="AG27" s="2253" t="str">
        <f>IF(TITLE_NAME_OR_PR_CHANGE="",IF(TITLE_NAME_OR_PR="","",TITLE_NAME_OR_PR),TITLE_NAME_OR_PR_CHANGE)</f>
        <v>Государственный комитет по тарифам Республики Мордовия</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2266"/>
      <c r="AC28" s="2266"/>
      <c r="AD28" s="2266"/>
      <c r="AE28" s="2266"/>
      <c r="AF28" s="328"/>
      <c r="AG28" s="2266" t="str">
        <f>IF(TITLE_DATE_PR_CHANGE="",IF(TITLE_DATE_PR="","",TITLE_DATE_PR),TITLE_DATE_PR_CHANGE)</f>
        <v>45833.40628472222</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2253"/>
      <c r="AC29" s="2253"/>
      <c r="AD29" s="2253"/>
      <c r="AE29" s="2253"/>
      <c r="AF29" s="328"/>
      <c r="AG29" s="2253" t="str">
        <f>IF(TITLE_NUMBER_PR_CHANGE="",IF(TITLE_NUMBER_PR="","",TITLE_NUMBER_PR),TITLE_NUMBER_PR_CHANGE)</f>
        <v>82</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2253"/>
      <c r="AC30" s="2253"/>
      <c r="AD30" s="2253"/>
      <c r="AE30" s="2253"/>
      <c r="AF30" s="328"/>
      <c r="AG30" s="2253" t="str">
        <f>IF(TITLE_IST_PUB_CHANGE="",IF(TITLE_IST_PUB="","",TITLE_IST_PUB),TITLE_IST_PUB_CHANGE)</f>
        <v>http://publication.pravo.gov.ru/document/1301202506250004</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2266"/>
      <c r="AC32" s="2266"/>
      <c r="AD32" s="2266"/>
      <c r="AE32" s="2266"/>
      <c r="AF32" s="328"/>
      <c r="AG32" s="2266" t="str">
        <f>IF(TITLE_DATE_PR_CHANGE="",IF(TITLE_DATE_PR="","",TITLE_DATE_PR),TITLE_DATE_PR_CHANGE)</f>
        <v>45833.40628472222</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2253"/>
      <c r="AC33" s="2253"/>
      <c r="AD33" s="2253"/>
      <c r="AE33" s="2253"/>
      <c r="AF33" s="328"/>
      <c r="AG33" s="2253" t="str">
        <f>IF(TITLE_NUMBER_PR_CHANGE="",IF(TITLE_NUMBER_PR="","",TITLE_NUMBER_PR),TITLE_NUMBER_PR_CHANGE)</f>
        <v>82</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449</v>
      </c>
      <c r="AG34" s="328"/>
      <c r="AH34" s="1637"/>
      <c r="AI34" s="1637"/>
      <c r="AJ34" s="1637"/>
      <c r="AK34" s="1637"/>
      <c r="AL34" s="1637"/>
      <c r="AM34" s="328"/>
      <c r="AN34" s="328"/>
      <c r="AO34" s="328"/>
      <c r="AP34" s="328"/>
      <c r="AQ34" s="280" t="s">
        <v>449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325</v>
      </c>
      <c r="AY36" s="1157">
        <v>14</v>
      </c>
    </row>
    <row customHeight="1" ht="14.699999999999998">
      <c r="Q37" s="378"/>
      <c r="R37" s="378"/>
      <c r="S37" s="2275" t="s">
        <v>92</v>
      </c>
      <c r="T37" s="2211" t="s">
        <v>450</v>
      </c>
      <c r="U37" s="303"/>
      <c r="V37" s="2276" t="s">
        <v>451</v>
      </c>
      <c r="W37" s="2293"/>
      <c r="X37" s="2293"/>
      <c r="Y37" s="2293"/>
      <c r="Z37" s="2293"/>
      <c r="AA37" s="2293"/>
      <c r="AB37" s="2293"/>
      <c r="AC37" s="2277"/>
      <c r="AD37" s="2277"/>
      <c r="AE37" s="2278"/>
      <c r="AF37" s="2279" t="s">
        <v>452</v>
      </c>
      <c r="AG37" s="2276" t="s">
        <v>451</v>
      </c>
      <c r="AH37" s="2277"/>
      <c r="AI37" s="2277"/>
      <c r="AJ37" s="2277"/>
      <c r="AK37" s="2277"/>
      <c r="AL37" s="2277"/>
      <c r="AM37" s="2277"/>
      <c r="AN37" s="2277"/>
      <c r="AO37" s="2277"/>
      <c r="AP37" s="2278"/>
      <c r="AQ37" s="2279" t="s">
        <v>453</v>
      </c>
      <c r="AR37" s="2282" t="s">
        <v>454</v>
      </c>
      <c r="AS37" s="2129"/>
      <c r="AY37" s="1157">
        <v>14</v>
      </c>
    </row>
    <row customHeight="1" ht="19.95">
      <c r="Q38" s="378"/>
      <c r="R38" s="378"/>
      <c r="S38" s="2275"/>
      <c r="T38" s="2211"/>
      <c r="U38" s="1033"/>
      <c r="V38" s="2368" t="s">
        <v>565</v>
      </c>
      <c r="W38" s="2367" t="s">
        <v>566</v>
      </c>
      <c r="X38" s="2367"/>
      <c r="Y38" s="2367"/>
      <c r="Z38" s="2367" t="s">
        <v>567</v>
      </c>
      <c r="AA38" s="2367"/>
      <c r="AB38" s="2367"/>
      <c r="AC38" s="2296" t="s">
        <v>458</v>
      </c>
      <c r="AD38" s="2315"/>
      <c r="AE38" s="2316"/>
      <c r="AF38" s="2280"/>
      <c r="AG38" s="2368" t="s">
        <v>565</v>
      </c>
      <c r="AH38" s="2367" t="s">
        <v>566</v>
      </c>
      <c r="AI38" s="2367"/>
      <c r="AJ38" s="2367"/>
      <c r="AK38" s="2367" t="s">
        <v>567</v>
      </c>
      <c r="AL38" s="2367"/>
      <c r="AM38" s="2367"/>
      <c r="AN38" s="2296" t="s">
        <v>458</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568</v>
      </c>
      <c r="X39" s="2367" t="s">
        <v>569</v>
      </c>
      <c r="Y39" s="2367"/>
      <c r="Z39" s="2367" t="s">
        <v>570</v>
      </c>
      <c r="AA39" s="2367" t="s">
        <v>569</v>
      </c>
      <c r="AB39" s="2367"/>
      <c r="AC39" s="2297"/>
      <c r="AD39" s="2317"/>
      <c r="AE39" s="2318"/>
      <c r="AF39" s="2280"/>
      <c r="AG39" s="2368"/>
      <c r="AH39" s="2367" t="s">
        <v>568</v>
      </c>
      <c r="AI39" s="2367" t="s">
        <v>569</v>
      </c>
      <c r="AJ39" s="2367"/>
      <c r="AK39" s="2367" t="s">
        <v>570</v>
      </c>
      <c r="AL39" s="2367" t="s">
        <v>569</v>
      </c>
      <c r="AM39" s="2367"/>
      <c r="AN39" s="2297"/>
      <c r="AO39" s="2317"/>
      <c r="AP39" s="2318"/>
      <c r="AQ39" s="2280"/>
      <c r="AR39" s="2283"/>
      <c r="AS39" s="2129"/>
      <c r="AT39" s="1638"/>
      <c r="AU39" s="1638"/>
      <c r="AV39" s="1638"/>
      <c r="AW39" s="1638"/>
      <c r="AX39" s="1638"/>
      <c r="AY39" s="1633">
        <v>19</v>
      </c>
    </row>
    <row customHeight="1" ht="61.949999999999996">
      <c r="A40" s="1372"/>
      <c r="B40" s="1372" t="s">
        <v>149</v>
      </c>
      <c r="C40" s="1372" t="s">
        <v>150</v>
      </c>
      <c r="D40" s="1372" t="s">
        <v>151</v>
      </c>
      <c r="E40" s="1366" t="s">
        <v>459</v>
      </c>
      <c r="F40" s="1366" t="s">
        <v>460</v>
      </c>
      <c r="G40" s="1366" t="s">
        <v>461</v>
      </c>
      <c r="H40" s="1366"/>
      <c r="I40" s="1366" t="s">
        <v>511</v>
      </c>
      <c r="J40" s="1366" t="s">
        <v>464</v>
      </c>
      <c r="K40" s="1366" t="s">
        <v>512</v>
      </c>
      <c r="L40" s="1366" t="s">
        <v>440</v>
      </c>
      <c r="Q40" s="378"/>
      <c r="R40" s="378"/>
      <c r="S40" s="2275"/>
      <c r="T40" s="2211"/>
      <c r="U40" s="304"/>
      <c r="V40" s="2368"/>
      <c r="W40" s="2367"/>
      <c r="X40" s="1985" t="s">
        <v>571</v>
      </c>
      <c r="Y40" s="1985" t="s">
        <v>572</v>
      </c>
      <c r="Z40" s="2367"/>
      <c r="AA40" s="1985" t="s">
        <v>573</v>
      </c>
      <c r="AB40" s="1985" t="s">
        <v>574</v>
      </c>
      <c r="AC40" s="1491" t="s">
        <v>468</v>
      </c>
      <c r="AD40" s="2272" t="s">
        <v>469</v>
      </c>
      <c r="AE40" s="2273"/>
      <c r="AF40" s="2281"/>
      <c r="AG40" s="2368"/>
      <c r="AH40" s="2367"/>
      <c r="AI40" s="1985" t="s">
        <v>571</v>
      </c>
      <c r="AJ40" s="1985" t="s">
        <v>572</v>
      </c>
      <c r="AK40" s="2367"/>
      <c r="AL40" s="1985" t="s">
        <v>573</v>
      </c>
      <c r="AM40" s="1985" t="s">
        <v>574</v>
      </c>
      <c r="AN40" s="1491" t="s">
        <v>468</v>
      </c>
      <c r="AO40" s="2272" t="s">
        <v>469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124</v>
      </c>
      <c r="T41" s="1257" t="s">
        <v>107</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137</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421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422</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563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564</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575</v>
      </c>
      <c r="E45" s="2261"/>
      <c r="F45" s="2261"/>
      <c r="G45" s="2261"/>
      <c r="H45" s="2261"/>
      <c r="I45" s="2258" t="str">
        <f>S44&amp;".1"</f>
        <v>...1</v>
      </c>
      <c r="J45" s="1365"/>
      <c r="K45" s="1365"/>
      <c r="L45" s="1366"/>
      <c r="P45" s="2259">
        <v>1</v>
      </c>
      <c r="Q45" s="1483"/>
      <c r="R45" s="358"/>
      <c r="S45" s="1495" t="str">
        <f>$I45</f>
        <v>...1</v>
      </c>
      <c r="T45" s="287" t="s">
        <v>504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505</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575</v>
      </c>
      <c r="E46" s="2261"/>
      <c r="F46" s="2261"/>
      <c r="G46" s="2261"/>
      <c r="H46" s="2261"/>
      <c r="I46" s="2288"/>
      <c r="J46" s="2258" t="str">
        <f>I45&amp;".1"</f>
        <v>...1.1</v>
      </c>
      <c r="K46" s="1365"/>
      <c r="L46" s="1366" t="s">
        <v>430</v>
      </c>
      <c r="P46" s="2259"/>
      <c r="Q46" s="2259">
        <v>1</v>
      </c>
      <c r="R46" s="359"/>
      <c r="S46" s="1495" t="str">
        <f>$J46</f>
        <v>...1.1</v>
      </c>
      <c r="T46" s="288" t="s">
        <v>431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506</v>
      </c>
      <c r="AU46" s="502"/>
      <c r="AV46" s="502" t="str">
        <f>IF(T46="","",T46)</f>
        <v>Группа потребителей</v>
      </c>
      <c r="AW46" s="502"/>
      <c r="AX46" s="502"/>
      <c r="AY46" s="1157">
        <v>23</v>
      </c>
    </row>
    <row customHeight="1" ht="24">
      <c r="A47" s="1365" t="s">
        <v>263</v>
      </c>
      <c r="B47" s="1365" t="s">
        <v>264</v>
      </c>
      <c r="C47" s="1365" t="s">
        <v>265</v>
      </c>
      <c r="D47" s="1365" t="s">
        <v>575</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575</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575</v>
      </c>
      <c r="E49" s="2261"/>
      <c r="F49" s="2261"/>
      <c r="G49" s="2261"/>
      <c r="H49" s="2261"/>
      <c r="I49" s="2288"/>
      <c r="J49" s="2258"/>
      <c r="K49" s="1365"/>
      <c r="L49" s="1366"/>
      <c r="P49" s="2259"/>
      <c r="Q49" s="2259"/>
      <c r="R49" s="358"/>
      <c r="S49" s="1280"/>
      <c r="T49" s="289" t="s">
        <v>507</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508</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575</v>
      </c>
      <c r="E50" s="2261"/>
      <c r="F50" s="2261"/>
      <c r="G50" s="2261"/>
      <c r="H50" s="2261"/>
      <c r="I50" s="2258"/>
      <c r="J50" s="1365"/>
      <c r="K50" s="1365"/>
      <c r="L50" s="1366"/>
      <c r="P50" s="2259"/>
      <c r="Q50" s="1483"/>
      <c r="R50" s="358"/>
      <c r="S50" s="1280"/>
      <c r="T50" s="367" t="s">
        <v>436</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575</v>
      </c>
      <c r="E51" s="2261"/>
      <c r="F51" s="2261"/>
      <c r="G51" s="2261"/>
      <c r="H51" s="2260"/>
      <c r="I51" s="1365"/>
      <c r="J51" s="1365"/>
      <c r="K51" s="1365"/>
      <c r="L51" s="1366"/>
      <c r="M51" s="1367"/>
      <c r="N51" s="1367"/>
      <c r="O51" s="539"/>
      <c r="P51" s="362"/>
      <c r="Q51" s="377"/>
      <c r="R51" s="357"/>
      <c r="S51" s="1280"/>
      <c r="T51" s="374" t="s">
        <v>509</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282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291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292</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86</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5494E-DA89-D67A-7EBE-E094FD1A247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137</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422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563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564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505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506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507</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508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509</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282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291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439</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440</v>
      </c>
      <c r="P20" s="1364"/>
      <c r="Q20" s="1444"/>
      <c r="R20" s="1444"/>
      <c r="S20" s="731"/>
      <c r="T20" s="1162" t="s">
        <v>441</v>
      </c>
      <c r="W20" s="1368"/>
      <c r="X20" s="1368"/>
      <c r="Y20" s="1368"/>
      <c r="Z20" s="1368"/>
      <c r="AA20" s="1368"/>
      <c r="AD20" s="188" t="s">
        <v>442</v>
      </c>
      <c r="AF20" s="188" t="s">
        <v>443</v>
      </c>
      <c r="AG20" s="1162" t="s">
        <v>441</v>
      </c>
      <c r="AH20" s="1368"/>
      <c r="AI20" s="1368"/>
      <c r="AJ20" s="1368"/>
      <c r="AK20" s="1368"/>
      <c r="AL20" s="1368"/>
      <c r="AO20" s="188" t="s">
        <v>444</v>
      </c>
      <c r="AQ20" s="188" t="s">
        <v>443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МП г.о. Саранск "Саранское водопроводно-канализационное хозяйство"</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Государственный комитет по тарифам Республики Мордовия</v>
      </c>
      <c r="W27" s="2253"/>
      <c r="X27" s="2253"/>
      <c r="Y27" s="2253"/>
      <c r="Z27" s="2253"/>
      <c r="AA27" s="2253"/>
      <c r="AB27" s="2253"/>
      <c r="AC27" s="2253"/>
      <c r="AD27" s="2253"/>
      <c r="AE27" s="2253"/>
      <c r="AF27" s="328"/>
      <c r="AG27" s="2253" t="str">
        <f>IF(TITLE_NAME_OR_PR_CHANGE="",IF(TITLE_NAME_OR_PR="","",TITLE_NAME_OR_PR),TITLE_NAME_OR_PR_CHANGE)</f>
        <v>Государственный комитет по тарифам Республики Мордовия</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445</v>
      </c>
      <c r="T28" s="2252"/>
      <c r="U28" s="1374"/>
      <c r="V28" s="2266" t="str">
        <f>IF(TITLE_DATE_PR_CHANGE="",IF(TITLE_DATE_PR="","",TITLE_DATE_PR),TITLE_DATE_PR_CHANGE)</f>
        <v>45833.40628472222</v>
      </c>
      <c r="W28" s="2266"/>
      <c r="X28" s="2266"/>
      <c r="Y28" s="2266"/>
      <c r="Z28" s="2266"/>
      <c r="AA28" s="2266"/>
      <c r="AB28" s="2266"/>
      <c r="AC28" s="2266"/>
      <c r="AD28" s="2266"/>
      <c r="AE28" s="2266"/>
      <c r="AF28" s="328"/>
      <c r="AG28" s="2266" t="str">
        <f>IF(TITLE_DATE_PR_CHANGE="",IF(TITLE_DATE_PR="","",TITLE_DATE_PR),TITLE_DATE_PR_CHANGE)</f>
        <v>45833.40628472222</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446</v>
      </c>
      <c r="T29" s="2252"/>
      <c r="U29" s="1374"/>
      <c r="V29" s="2253" t="str">
        <f>IF(TITLE_NUMBER_PR_CHANGE="",IF(TITLE_NUMBER_PR="","",TITLE_NUMBER_PR),TITLE_NUMBER_PR_CHANGE)</f>
        <v>82</v>
      </c>
      <c r="W29" s="2253"/>
      <c r="X29" s="2253"/>
      <c r="Y29" s="2253"/>
      <c r="Z29" s="2253"/>
      <c r="AA29" s="2253"/>
      <c r="AB29" s="2253"/>
      <c r="AC29" s="2253"/>
      <c r="AD29" s="2253"/>
      <c r="AE29" s="2253"/>
      <c r="AF29" s="328"/>
      <c r="AG29" s="2253" t="str">
        <f>IF(TITLE_NUMBER_PR_CHANGE="",IF(TITLE_NUMBER_PR="","",TITLE_NUMBER_PR),TITLE_NUMBER_PR_CHANGE)</f>
        <v>82</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http://publication.pravo.gov.ru/document/1301202506250004</v>
      </c>
      <c r="W30" s="2253"/>
      <c r="X30" s="2253"/>
      <c r="Y30" s="2253"/>
      <c r="Z30" s="2253"/>
      <c r="AA30" s="2253"/>
      <c r="AB30" s="2253"/>
      <c r="AC30" s="2253"/>
      <c r="AD30" s="2253"/>
      <c r="AE30" s="2253"/>
      <c r="AF30" s="328"/>
      <c r="AG30" s="2253" t="str">
        <f>IF(TITLE_IST_PUB_CHANGE="",IF(TITLE_IST_PUB="","",TITLE_IST_PUB),TITLE_IST_PUB_CHANGE)</f>
        <v>http://publication.pravo.gov.ru/document/1301202506250004</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447</v>
      </c>
      <c r="T32" s="2252"/>
      <c r="U32" s="1374"/>
      <c r="V32" s="2266" t="str">
        <f>IF(TITLE_DATE_PR_CHANGE="",IF(TITLE_DATE_PR="","",TITLE_DATE_PR),TITLE_DATE_PR_CHANGE)</f>
        <v>45833.40628472222</v>
      </c>
      <c r="W32" s="2266"/>
      <c r="X32" s="2266"/>
      <c r="Y32" s="2266"/>
      <c r="Z32" s="2266"/>
      <c r="AA32" s="2266"/>
      <c r="AB32" s="2266"/>
      <c r="AC32" s="2266"/>
      <c r="AD32" s="2266"/>
      <c r="AE32" s="2266"/>
      <c r="AF32" s="328"/>
      <c r="AG32" s="2266" t="str">
        <f>IF(TITLE_DATE_PR_CHANGE="",IF(TITLE_DATE_PR="","",TITLE_DATE_PR),TITLE_DATE_PR_CHANGE)</f>
        <v>45833.40628472222</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448</v>
      </c>
      <c r="T33" s="2252"/>
      <c r="U33" s="1374"/>
      <c r="V33" s="2253" t="str">
        <f>IF(TITLE_NUMBER_PR_CHANGE="",IF(TITLE_NUMBER_PR="","",TITLE_NUMBER_PR),TITLE_NUMBER_PR_CHANGE)</f>
        <v>82</v>
      </c>
      <c r="W33" s="2253"/>
      <c r="X33" s="2253"/>
      <c r="Y33" s="2253"/>
      <c r="Z33" s="2253"/>
      <c r="AA33" s="2253"/>
      <c r="AB33" s="2253"/>
      <c r="AC33" s="2253"/>
      <c r="AD33" s="2253"/>
      <c r="AE33" s="2253"/>
      <c r="AF33" s="328"/>
      <c r="AG33" s="2253" t="str">
        <f>IF(TITLE_NUMBER_PR_CHANGE="",IF(TITLE_NUMBER_PR="","",TITLE_NUMBER_PR),TITLE_NUMBER_PR_CHANGE)</f>
        <v>82</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449</v>
      </c>
      <c r="AG34" s="328"/>
      <c r="AH34" s="1637"/>
      <c r="AI34" s="1637"/>
      <c r="AJ34" s="1637"/>
      <c r="AK34" s="1637"/>
      <c r="AL34" s="1637"/>
      <c r="AM34" s="328"/>
      <c r="AN34" s="328"/>
      <c r="AO34" s="328"/>
      <c r="AP34" s="328"/>
      <c r="AQ34" s="280" t="s">
        <v>449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325</v>
      </c>
      <c r="AY36" s="1157">
        <v>14</v>
      </c>
    </row>
    <row customHeight="1" ht="14.699999999999998">
      <c r="Q37" s="378"/>
      <c r="R37" s="378"/>
      <c r="S37" s="2275" t="s">
        <v>92</v>
      </c>
      <c r="T37" s="2211" t="s">
        <v>450</v>
      </c>
      <c r="U37" s="303"/>
      <c r="V37" s="2276" t="s">
        <v>451</v>
      </c>
      <c r="W37" s="2277"/>
      <c r="X37" s="2277"/>
      <c r="Y37" s="2277"/>
      <c r="Z37" s="2277"/>
      <c r="AA37" s="2277"/>
      <c r="AB37" s="2277"/>
      <c r="AC37" s="2277"/>
      <c r="AD37" s="2277"/>
      <c r="AE37" s="2278"/>
      <c r="AF37" s="2279" t="s">
        <v>452</v>
      </c>
      <c r="AG37" s="2276" t="s">
        <v>451</v>
      </c>
      <c r="AH37" s="2277"/>
      <c r="AI37" s="2277"/>
      <c r="AJ37" s="2277"/>
      <c r="AK37" s="2277"/>
      <c r="AL37" s="2277"/>
      <c r="AM37" s="2277"/>
      <c r="AN37" s="2277"/>
      <c r="AO37" s="2277"/>
      <c r="AP37" s="2278"/>
      <c r="AQ37" s="2279" t="s">
        <v>453</v>
      </c>
      <c r="AR37" s="2282" t="s">
        <v>454</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565</v>
      </c>
      <c r="W38" s="2367" t="s">
        <v>566</v>
      </c>
      <c r="X38" s="2367"/>
      <c r="Y38" s="2367"/>
      <c r="Z38" s="2367" t="s">
        <v>567</v>
      </c>
      <c r="AA38" s="2367"/>
      <c r="AB38" s="2367"/>
      <c r="AC38" s="2296" t="s">
        <v>458</v>
      </c>
      <c r="AD38" s="2315"/>
      <c r="AE38" s="2316"/>
      <c r="AF38" s="2280"/>
      <c r="AG38" s="2368" t="s">
        <v>565</v>
      </c>
      <c r="AH38" s="2367" t="s">
        <v>566</v>
      </c>
      <c r="AI38" s="2367"/>
      <c r="AJ38" s="2367"/>
      <c r="AK38" s="2367" t="s">
        <v>567</v>
      </c>
      <c r="AL38" s="2367"/>
      <c r="AM38" s="2367"/>
      <c r="AN38" s="2296" t="s">
        <v>458</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568</v>
      </c>
      <c r="X39" s="2367" t="s">
        <v>569</v>
      </c>
      <c r="Y39" s="2367"/>
      <c r="Z39" s="2367" t="s">
        <v>570</v>
      </c>
      <c r="AA39" s="2367" t="s">
        <v>569</v>
      </c>
      <c r="AB39" s="2367"/>
      <c r="AC39" s="2297"/>
      <c r="AD39" s="2317"/>
      <c r="AE39" s="2318"/>
      <c r="AF39" s="2280"/>
      <c r="AG39" s="2368"/>
      <c r="AH39" s="2367" t="s">
        <v>568</v>
      </c>
      <c r="AI39" s="2367" t="s">
        <v>569</v>
      </c>
      <c r="AJ39" s="2367"/>
      <c r="AK39" s="2367" t="s">
        <v>570</v>
      </c>
      <c r="AL39" s="2367" t="s">
        <v>569</v>
      </c>
      <c r="AM39" s="2367"/>
      <c r="AN39" s="2297"/>
      <c r="AO39" s="2317"/>
      <c r="AP39" s="2318"/>
      <c r="AQ39" s="2280"/>
      <c r="AR39" s="2283"/>
      <c r="AS39" s="2129"/>
      <c r="AY39" s="1157">
        <v>19</v>
      </c>
    </row>
    <row customHeight="1" ht="61.949999999999996">
      <c r="A40" s="1372"/>
      <c r="B40" s="1372" t="s">
        <v>149</v>
      </c>
      <c r="C40" s="1372" t="s">
        <v>150</v>
      </c>
      <c r="D40" s="1372" t="s">
        <v>151</v>
      </c>
      <c r="E40" s="1366" t="s">
        <v>459</v>
      </c>
      <c r="F40" s="1366" t="s">
        <v>460</v>
      </c>
      <c r="G40" s="1366" t="s">
        <v>461</v>
      </c>
      <c r="H40" s="1366"/>
      <c r="I40" s="1366" t="s">
        <v>511</v>
      </c>
      <c r="J40" s="1366" t="s">
        <v>464</v>
      </c>
      <c r="K40" s="1366" t="s">
        <v>512</v>
      </c>
      <c r="L40" s="1366" t="s">
        <v>440</v>
      </c>
      <c r="Q40" s="378"/>
      <c r="R40" s="378"/>
      <c r="S40" s="2275"/>
      <c r="T40" s="2211"/>
      <c r="U40" s="304"/>
      <c r="V40" s="2368"/>
      <c r="W40" s="2367"/>
      <c r="X40" s="1985" t="s">
        <v>571</v>
      </c>
      <c r="Y40" s="1985" t="s">
        <v>572</v>
      </c>
      <c r="Z40" s="2367"/>
      <c r="AA40" s="1985" t="s">
        <v>573</v>
      </c>
      <c r="AB40" s="1985" t="s">
        <v>574</v>
      </c>
      <c r="AC40" s="1491" t="s">
        <v>468</v>
      </c>
      <c r="AD40" s="2272" t="s">
        <v>469</v>
      </c>
      <c r="AE40" s="2273"/>
      <c r="AF40" s="2281"/>
      <c r="AG40" s="2368"/>
      <c r="AH40" s="2367"/>
      <c r="AI40" s="1985" t="s">
        <v>571</v>
      </c>
      <c r="AJ40" s="1985" t="s">
        <v>572</v>
      </c>
      <c r="AK40" s="2367"/>
      <c r="AL40" s="1985" t="s">
        <v>573</v>
      </c>
      <c r="AM40" s="1985" t="s">
        <v>574</v>
      </c>
      <c r="AN40" s="1491" t="s">
        <v>468</v>
      </c>
      <c r="AO40" s="2272" t="s">
        <v>469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124</v>
      </c>
      <c r="T41" s="1257" t="s">
        <v>107</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137</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268</v>
      </c>
      <c r="B43" s="1365" t="s">
        <v>269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421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422</v>
      </c>
      <c r="AU43" s="502"/>
      <c r="AV43" s="502" t="str">
        <f>IF(T43="","",T43)</f>
        <v>Территория действия тарифа</v>
      </c>
      <c r="AW43" s="502"/>
      <c r="AX43" s="502"/>
      <c r="AY43" s="1157">
        <v>23</v>
      </c>
    </row>
    <row customHeight="1" ht="24">
      <c r="A44" s="1365" t="s">
        <v>268</v>
      </c>
      <c r="B44" s="1365" t="s">
        <v>269</v>
      </c>
      <c r="C44" s="1365" t="s">
        <v>270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563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564</v>
      </c>
      <c r="AU44" s="502"/>
      <c r="AV44" s="502" t="str">
        <f>IF(T44="","",T44)</f>
        <v>Наименование централизованной системы горячего водоснабжения</v>
      </c>
      <c r="AW44" s="502"/>
      <c r="AX44" s="502"/>
      <c r="AY44" s="1157">
        <v>23</v>
      </c>
    </row>
    <row customHeight="1" ht="24">
      <c r="A45" s="1365" t="s">
        <v>268</v>
      </c>
      <c r="B45" s="1365" t="s">
        <v>269</v>
      </c>
      <c r="C45" s="1365" t="s">
        <v>270</v>
      </c>
      <c r="D45" s="1365" t="s">
        <v>576</v>
      </c>
      <c r="E45" s="2261"/>
      <c r="F45" s="2261"/>
      <c r="G45" s="2261"/>
      <c r="H45" s="2261"/>
      <c r="I45" s="2258" t="str">
        <f>S44&amp;".1"</f>
        <v>...1</v>
      </c>
      <c r="J45" s="1365"/>
      <c r="K45" s="1365"/>
      <c r="L45" s="1366"/>
      <c r="P45" s="2259">
        <v>1</v>
      </c>
      <c r="Q45" s="1483"/>
      <c r="R45" s="358"/>
      <c r="S45" s="1495" t="str">
        <f>$I45</f>
        <v>...1</v>
      </c>
      <c r="T45" s="287" t="s">
        <v>504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505</v>
      </c>
      <c r="AU45" s="502"/>
      <c r="AV45" s="502" t="str">
        <f>IF(T45="","",T45)</f>
        <v>Наименование признака дифференциации</v>
      </c>
      <c r="AW45" s="502"/>
      <c r="AX45" s="502"/>
      <c r="AY45" s="1157">
        <v>23</v>
      </c>
    </row>
    <row customHeight="1" ht="24">
      <c r="A46" s="1365" t="s">
        <v>268</v>
      </c>
      <c r="B46" s="1365" t="s">
        <v>269</v>
      </c>
      <c r="C46" s="1365" t="s">
        <v>270</v>
      </c>
      <c r="D46" s="1365" t="s">
        <v>576</v>
      </c>
      <c r="E46" s="2261"/>
      <c r="F46" s="2261"/>
      <c r="G46" s="2261"/>
      <c r="H46" s="2261"/>
      <c r="I46" s="2288"/>
      <c r="J46" s="2258" t="str">
        <f>I45&amp;".1"</f>
        <v>...1.1</v>
      </c>
      <c r="K46" s="1365"/>
      <c r="L46" s="1366" t="s">
        <v>430</v>
      </c>
      <c r="P46" s="2259"/>
      <c r="Q46" s="2259">
        <v>1</v>
      </c>
      <c r="R46" s="359"/>
      <c r="S46" s="1495" t="str">
        <f>$J46</f>
        <v>...1.1</v>
      </c>
      <c r="T46" s="288" t="s">
        <v>431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506</v>
      </c>
      <c r="AU46" s="502"/>
      <c r="AV46" s="502" t="str">
        <f>IF(T46="","",T46)</f>
        <v>Группа потребителей</v>
      </c>
      <c r="AW46" s="502"/>
      <c r="AX46" s="502"/>
      <c r="AY46" s="1157">
        <v>23</v>
      </c>
    </row>
    <row customHeight="1" ht="24">
      <c r="A47" s="1365" t="s">
        <v>268</v>
      </c>
      <c r="B47" s="1365" t="s">
        <v>269</v>
      </c>
      <c r="C47" s="1365" t="s">
        <v>270</v>
      </c>
      <c r="D47" s="1365" t="s">
        <v>576</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268</v>
      </c>
      <c r="B48" s="1365" t="s">
        <v>269</v>
      </c>
      <c r="C48" s="1365" t="s">
        <v>270</v>
      </c>
      <c r="D48" s="1365" t="s">
        <v>576</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268</v>
      </c>
      <c r="B49" s="1365" t="s">
        <v>269</v>
      </c>
      <c r="C49" s="1365" t="s">
        <v>270</v>
      </c>
      <c r="D49" s="1365" t="s">
        <v>576</v>
      </c>
      <c r="E49" s="2261"/>
      <c r="F49" s="2261"/>
      <c r="G49" s="2261"/>
      <c r="H49" s="2261"/>
      <c r="I49" s="2288"/>
      <c r="J49" s="2258"/>
      <c r="K49" s="1365"/>
      <c r="L49" s="1366"/>
      <c r="P49" s="2259"/>
      <c r="Q49" s="2259"/>
      <c r="R49" s="358"/>
      <c r="S49" s="1280"/>
      <c r="T49" s="289" t="s">
        <v>507</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508</v>
      </c>
      <c r="AU49" s="502"/>
      <c r="AV49" s="502" t="str">
        <f>IF(T49="","",T49)</f>
        <v>Добавить значение признака дифференциации</v>
      </c>
      <c r="AW49" s="502"/>
      <c r="AX49" s="502"/>
      <c r="AY49" s="1157">
        <v>20</v>
      </c>
    </row>
    <row customHeight="1" ht="22.049999999999997">
      <c r="A50" s="1365" t="s">
        <v>268</v>
      </c>
      <c r="B50" s="1365" t="s">
        <v>269</v>
      </c>
      <c r="C50" s="1365" t="s">
        <v>270</v>
      </c>
      <c r="D50" s="1365" t="s">
        <v>576</v>
      </c>
      <c r="E50" s="2261"/>
      <c r="F50" s="2261"/>
      <c r="G50" s="2261"/>
      <c r="H50" s="2261"/>
      <c r="I50" s="2258"/>
      <c r="J50" s="1365"/>
      <c r="K50" s="1365"/>
      <c r="L50" s="1366"/>
      <c r="P50" s="2259"/>
      <c r="Q50" s="1483"/>
      <c r="R50" s="358"/>
      <c r="S50" s="1280"/>
      <c r="T50" s="367" t="s">
        <v>436</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268</v>
      </c>
      <c r="B51" s="1365" t="s">
        <v>269</v>
      </c>
      <c r="C51" s="1365" t="s">
        <v>270</v>
      </c>
      <c r="D51" s="1365" t="s">
        <v>576</v>
      </c>
      <c r="E51" s="2261"/>
      <c r="F51" s="2261"/>
      <c r="G51" s="2261"/>
      <c r="H51" s="2260"/>
      <c r="I51" s="1365"/>
      <c r="J51" s="1365"/>
      <c r="K51" s="1365"/>
      <c r="L51" s="1366"/>
      <c r="M51" s="1367"/>
      <c r="N51" s="1367"/>
      <c r="O51" s="539"/>
      <c r="P51" s="362"/>
      <c r="Q51" s="377"/>
      <c r="R51" s="357"/>
      <c r="S51" s="1280"/>
      <c r="T51" s="374" t="s">
        <v>509</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268</v>
      </c>
      <c r="B52" s="1345" t="s">
        <v>269</v>
      </c>
      <c r="C52" s="1316"/>
      <c r="D52" s="1316"/>
      <c r="E52" s="2261"/>
      <c r="F52" s="2260"/>
      <c r="G52" s="1316"/>
      <c r="H52" s="1316"/>
      <c r="I52" s="1316"/>
      <c r="J52" s="1316"/>
      <c r="K52" s="1316"/>
      <c r="L52" s="1496"/>
      <c r="M52" s="1323"/>
      <c r="N52" s="1323"/>
      <c r="P52" s="1318"/>
      <c r="Q52" s="1319"/>
      <c r="R52" s="1318"/>
      <c r="S52" s="1324"/>
      <c r="T52" s="1327" t="s">
        <v>282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268</v>
      </c>
      <c r="B53" s="1345"/>
      <c r="C53" s="1345"/>
      <c r="D53" s="1345"/>
      <c r="E53" s="2260"/>
      <c r="F53" s="1345"/>
      <c r="G53" s="1345"/>
      <c r="H53" s="1345"/>
      <c r="I53" s="1345"/>
      <c r="J53" s="1345"/>
      <c r="K53" s="1345"/>
      <c r="L53" s="1348"/>
      <c r="M53" s="1323"/>
      <c r="N53" s="1323"/>
      <c r="O53" s="520"/>
      <c r="P53" s="382"/>
      <c r="Q53" s="1346"/>
      <c r="R53" s="382"/>
      <c r="S53" s="1324"/>
      <c r="T53" s="1327" t="s">
        <v>291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292</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86</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9A00B-583F-30FF-3EEC-38353C40444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137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421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422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563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564</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426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427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522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526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282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291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439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440</v>
      </c>
      <c r="P24" s="1510"/>
      <c r="Q24" s="1512"/>
      <c r="R24" s="1512"/>
      <c r="AA24" s="1509" t="s">
        <v>442</v>
      </c>
      <c r="AC24" s="1509" t="s">
        <v>443</v>
      </c>
      <c r="AD24" s="1509" t="s">
        <v>490</v>
      </c>
      <c r="AH24" s="1509" t="s">
        <v>490</v>
      </c>
      <c r="AK24" s="1509" t="s">
        <v>527</v>
      </c>
      <c r="AL24" s="1509" t="s">
        <v>490</v>
      </c>
      <c r="AP24" s="1509" t="s">
        <v>490</v>
      </c>
      <c r="AY24" s="1509" t="s">
        <v>442</v>
      </c>
      <c r="BA24" s="1509" t="s">
        <v>443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МП г.о. Саранск "Саранское водопроводно-канализационное хозяйство"</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Государственный комитет по тарифам Республики Мордовия</v>
      </c>
      <c r="W31" s="2253"/>
      <c r="X31" s="2253"/>
      <c r="Y31" s="2253"/>
      <c r="Z31" s="2253"/>
      <c r="AA31" s="2253"/>
      <c r="AB31" s="2253"/>
      <c r="AC31" s="328"/>
      <c r="AD31" s="2253" t="str">
        <f>IF(TITLE_NAME_OR_PR_CHANGE="",IF(TITLE_NAME_OR_PR="","",TITLE_NAME_OR_PR),TITLE_NAME_OR_PR_CHANGE)</f>
        <v>Государственный комитет по тарифам Республики Мордовия</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445</v>
      </c>
      <c r="T32" s="2252"/>
      <c r="U32" s="1374"/>
      <c r="V32" s="2266" t="str">
        <f>IF(TITLE_DATE_PR_CHANGE="",IF(TITLE_DATE_PR="","",TITLE_DATE_PR),TITLE_DATE_PR_CHANGE)</f>
        <v>45833.40628472222</v>
      </c>
      <c r="W32" s="2266"/>
      <c r="X32" s="2266"/>
      <c r="Y32" s="2266"/>
      <c r="Z32" s="2266"/>
      <c r="AA32" s="2266"/>
      <c r="AB32" s="2266"/>
      <c r="AC32" s="328"/>
      <c r="AD32" s="2266" t="str">
        <f>IF(TITLE_DATE_PR_CHANGE="",IF(TITLE_DATE_PR="","",TITLE_DATE_PR),TITLE_DATE_PR_CHANGE)</f>
        <v>45833.40628472222</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446</v>
      </c>
      <c r="T33" s="2252"/>
      <c r="U33" s="1374"/>
      <c r="V33" s="2253" t="str">
        <f>IF(TITLE_NUMBER_PR_CHANGE="",IF(TITLE_NUMBER_PR="","",TITLE_NUMBER_PR),TITLE_NUMBER_PR_CHANGE)</f>
        <v>82</v>
      </c>
      <c r="W33" s="2253"/>
      <c r="X33" s="2253"/>
      <c r="Y33" s="2253"/>
      <c r="Z33" s="2253"/>
      <c r="AA33" s="2253"/>
      <c r="AB33" s="2253"/>
      <c r="AC33" s="328"/>
      <c r="AD33" s="2253" t="str">
        <f>IF(TITLE_NUMBER_PR_CHANGE="",IF(TITLE_NUMBER_PR="","",TITLE_NUMBER_PR),TITLE_NUMBER_PR_CHANGE)</f>
        <v>82</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http://publication.pravo.gov.ru/document/1301202506250004</v>
      </c>
      <c r="W34" s="2253"/>
      <c r="X34" s="2253"/>
      <c r="Y34" s="2253"/>
      <c r="Z34" s="2253"/>
      <c r="AA34" s="2253"/>
      <c r="AB34" s="2253"/>
      <c r="AC34" s="328"/>
      <c r="AD34" s="2253" t="str">
        <f>IF(TITLE_IST_PUB_CHANGE="",IF(TITLE_IST_PUB="","",TITLE_IST_PUB),TITLE_IST_PUB_CHANGE)</f>
        <v>http://publication.pravo.gov.ru/document/1301202506250004</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445</v>
      </c>
      <c r="T36" s="2252"/>
      <c r="U36" s="1374"/>
      <c r="V36" s="2266" t="str">
        <f>IF(TITLE_DATE_PR_CHANGE="",IF(TITLE_DATE_PR="","",TITLE_DATE_PR),TITLE_DATE_PR_CHANGE)</f>
        <v>45833.40628472222</v>
      </c>
      <c r="W36" s="2266"/>
      <c r="X36" s="2266"/>
      <c r="Y36" s="2266"/>
      <c r="Z36" s="2266"/>
      <c r="AA36" s="2266"/>
      <c r="AB36" s="2266"/>
      <c r="AC36" s="328"/>
      <c r="AD36" s="2266" t="str">
        <f>IF(TITLE_DATE_PR_CHANGE="",IF(TITLE_DATE_PR="","",TITLE_DATE_PR),TITLE_DATE_PR_CHANGE)</f>
        <v>45833.40628472222</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446</v>
      </c>
      <c r="T37" s="2252"/>
      <c r="U37" s="1374"/>
      <c r="V37" s="2253" t="str">
        <f>IF(TITLE_NUMBER_PR_CHANGE="",IF(TITLE_NUMBER_PR="","",TITLE_NUMBER_PR),TITLE_NUMBER_PR_CHANGE)</f>
        <v>82</v>
      </c>
      <c r="W37" s="2253"/>
      <c r="X37" s="2253"/>
      <c r="Y37" s="2253"/>
      <c r="Z37" s="2253"/>
      <c r="AA37" s="2253"/>
      <c r="AB37" s="2253"/>
      <c r="AC37" s="328"/>
      <c r="AD37" s="2253" t="str">
        <f>IF(TITLE_NUMBER_PR_CHANGE="",IF(TITLE_NUMBER_PR="","",TITLE_NUMBER_PR),TITLE_NUMBER_PR_CHANGE)</f>
        <v>82</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449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449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324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325</v>
      </c>
      <c r="BI40" s="1157">
        <v>14</v>
      </c>
    </row>
    <row customHeight="1" ht="14.699999999999998">
      <c r="Q41" s="293"/>
      <c r="R41" s="378"/>
      <c r="S41" s="2275" t="s">
        <v>92</v>
      </c>
      <c r="T41" s="2211" t="s">
        <v>528</v>
      </c>
      <c r="U41" s="303"/>
      <c r="V41" s="2276" t="s">
        <v>451</v>
      </c>
      <c r="W41" s="2277"/>
      <c r="X41" s="2277"/>
      <c r="Y41" s="2277"/>
      <c r="Z41" s="2277"/>
      <c r="AA41" s="2277"/>
      <c r="AB41" s="2278"/>
      <c r="AC41" s="2279" t="s">
        <v>452</v>
      </c>
      <c r="AD41" s="2330" t="s">
        <v>529</v>
      </c>
      <c r="AE41" s="2293"/>
      <c r="AF41" s="2293"/>
      <c r="AG41" s="2331"/>
      <c r="AH41" s="2330" t="s">
        <v>530</v>
      </c>
      <c r="AI41" s="2293"/>
      <c r="AJ41" s="2293"/>
      <c r="AK41" s="2331"/>
      <c r="AL41" s="2330" t="s">
        <v>531</v>
      </c>
      <c r="AM41" s="2293"/>
      <c r="AN41" s="2293"/>
      <c r="AO41" s="2331"/>
      <c r="AP41" s="2330" t="s">
        <v>532</v>
      </c>
      <c r="AQ41" s="2293"/>
      <c r="AR41" s="2293"/>
      <c r="AS41" s="2331"/>
      <c r="AT41" s="2276" t="s">
        <v>451</v>
      </c>
      <c r="AU41" s="2277"/>
      <c r="AV41" s="2277"/>
      <c r="AW41" s="2277"/>
      <c r="AX41" s="2277"/>
      <c r="AY41" s="2277"/>
      <c r="AZ41" s="2278"/>
      <c r="BA41" s="2279" t="s">
        <v>452</v>
      </c>
      <c r="BB41" s="2282" t="s">
        <v>454</v>
      </c>
      <c r="BC41" s="2129"/>
      <c r="BI41" s="1157">
        <v>14</v>
      </c>
    </row>
    <row customHeight="1" ht="35.699999999999996">
      <c r="Q42" s="293"/>
      <c r="R42" s="378"/>
      <c r="S42" s="2275"/>
      <c r="T42" s="2211"/>
      <c r="U42" s="1033"/>
      <c r="V42" s="2194" t="s">
        <v>533</v>
      </c>
      <c r="W42" s="2195"/>
      <c r="X42" s="2194" t="s">
        <v>534</v>
      </c>
      <c r="Y42" s="2195"/>
      <c r="Z42" s="2296" t="s">
        <v>535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533</v>
      </c>
      <c r="AU42" s="2195"/>
      <c r="AV42" s="2194" t="s">
        <v>534</v>
      </c>
      <c r="AW42" s="2195"/>
      <c r="AX42" s="2296" t="s">
        <v>535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149</v>
      </c>
      <c r="C44" s="1372" t="s">
        <v>150</v>
      </c>
      <c r="D44" s="1372" t="s">
        <v>151</v>
      </c>
      <c r="E44" s="1366" t="s">
        <v>459</v>
      </c>
      <c r="F44" s="1366" t="s">
        <v>460</v>
      </c>
      <c r="G44" s="1366" t="s">
        <v>461</v>
      </c>
      <c r="H44" s="1366" t="s">
        <v>462</v>
      </c>
      <c r="I44" s="1366" t="s">
        <v>463</v>
      </c>
      <c r="J44" s="1366" t="s">
        <v>464</v>
      </c>
      <c r="K44" s="1366" t="s">
        <v>465</v>
      </c>
      <c r="L44" s="1366" t="s">
        <v>440</v>
      </c>
      <c r="Q44" s="293"/>
      <c r="R44" s="378"/>
      <c r="S44" s="2275"/>
      <c r="T44" s="2211"/>
      <c r="U44" s="304"/>
      <c r="V44" s="1481" t="s">
        <v>499</v>
      </c>
      <c r="W44" s="1481" t="s">
        <v>500</v>
      </c>
      <c r="X44" s="1481" t="s">
        <v>499</v>
      </c>
      <c r="Y44" s="1481" t="s">
        <v>500</v>
      </c>
      <c r="Z44" s="1491" t="s">
        <v>468</v>
      </c>
      <c r="AA44" s="2272" t="s">
        <v>469</v>
      </c>
      <c r="AB44" s="2273"/>
      <c r="AC44" s="2281"/>
      <c r="AD44" s="2335"/>
      <c r="AE44" s="2336"/>
      <c r="AF44" s="2336"/>
      <c r="AG44" s="2337"/>
      <c r="AH44" s="2335"/>
      <c r="AI44" s="2336"/>
      <c r="AJ44" s="2336"/>
      <c r="AK44" s="2337"/>
      <c r="AL44" s="2335"/>
      <c r="AM44" s="2336"/>
      <c r="AN44" s="2336"/>
      <c r="AO44" s="2337"/>
      <c r="AP44" s="2335"/>
      <c r="AQ44" s="2336"/>
      <c r="AR44" s="2336"/>
      <c r="AS44" s="2337"/>
      <c r="AT44" s="1481" t="s">
        <v>499</v>
      </c>
      <c r="AU44" s="1481" t="s">
        <v>500</v>
      </c>
      <c r="AV44" s="1481" t="s">
        <v>499</v>
      </c>
      <c r="AW44" s="1481" t="s">
        <v>500</v>
      </c>
      <c r="AX44" s="1491" t="s">
        <v>468</v>
      </c>
      <c r="AY44" s="2272" t="s">
        <v>469</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124</v>
      </c>
      <c r="T45" s="1257" t="s">
        <v>107</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137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273</v>
      </c>
      <c r="B47" s="1365" t="s">
        <v>274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421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422</v>
      </c>
      <c r="BE47" s="502"/>
      <c r="BF47" s="502" t="str">
        <f>IF(T47="","",T47)</f>
        <v>Территория действия тарифа</v>
      </c>
      <c r="BG47" s="502"/>
      <c r="BH47" s="502"/>
      <c r="BI47" s="1157">
        <v>21</v>
      </c>
    </row>
    <row customHeight="1" ht="35.699999999999996">
      <c r="A48" s="1365" t="s">
        <v>273</v>
      </c>
      <c r="B48" s="1365" t="s">
        <v>274</v>
      </c>
      <c r="C48" s="1365" t="s">
        <v>275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563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564</v>
      </c>
      <c r="BE48" s="502"/>
      <c r="BF48" s="502" t="str">
        <f>IF(T48="","",T48)</f>
        <v>Наименование централизованной системы горячего водоснабжения</v>
      </c>
      <c r="BG48" s="502"/>
      <c r="BH48" s="502"/>
      <c r="BI48" s="1157">
        <v>34</v>
      </c>
    </row>
    <row s="1644" customFormat="1" customHeight="1" ht="0">
      <c r="A49" s="1345" t="s">
        <v>273</v>
      </c>
      <c r="B49" s="1345" t="s">
        <v>274</v>
      </c>
      <c r="C49" s="1345" t="s">
        <v>275</v>
      </c>
      <c r="D49" s="1345" t="s">
        <v>577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426</v>
      </c>
      <c r="BE49" s="502"/>
      <c r="BF49" s="502" t="str">
        <f>IF(T49="","",T49)</f>
        <v/>
      </c>
      <c r="BG49" s="502"/>
      <c r="BH49" s="502"/>
      <c r="BI49" s="513">
        <v>0</v>
      </c>
    </row>
    <row s="1644" customFormat="1" customHeight="1" ht="0">
      <c r="A50" s="1345" t="s">
        <v>273</v>
      </c>
      <c r="B50" s="1345" t="s">
        <v>274</v>
      </c>
      <c r="C50" s="1345" t="s">
        <v>275</v>
      </c>
      <c r="D50" s="1345" t="s">
        <v>577</v>
      </c>
      <c r="E50" s="2261"/>
      <c r="F50" s="2261"/>
      <c r="G50" s="2261"/>
      <c r="H50" s="2261"/>
      <c r="I50" s="2258" t="str">
        <f>S49&amp;".1"</f>
        <v>.1</v>
      </c>
      <c r="J50" s="1345"/>
      <c r="K50" s="1345"/>
      <c r="L50" s="1348" t="s">
        <v>427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273</v>
      </c>
      <c r="B51" s="1345" t="s">
        <v>274</v>
      </c>
      <c r="C51" s="1345" t="s">
        <v>275</v>
      </c>
      <c r="D51" s="1345" t="s">
        <v>577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273</v>
      </c>
      <c r="B52" s="1365" t="s">
        <v>274</v>
      </c>
      <c r="C52" s="1365" t="s">
        <v>275</v>
      </c>
      <c r="D52" s="1365" t="s">
        <v>577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522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523</v>
      </c>
      <c r="AT53" s="1395"/>
      <c r="AU53" s="1498"/>
      <c r="AV53" s="1395"/>
      <c r="AW53" s="1498"/>
      <c r="AX53" s="1395"/>
      <c r="AY53" s="1395"/>
      <c r="AZ53" s="1395"/>
      <c r="BA53" s="1395"/>
      <c r="BB53" s="1399"/>
      <c r="BC53" s="2256"/>
      <c r="BE53" s="502"/>
      <c r="BF53" s="502"/>
      <c r="BG53" s="502"/>
      <c r="BH53" s="502"/>
      <c r="BI53" s="1157">
        <v>11</v>
      </c>
    </row>
    <row customHeight="1" ht="11.549999999999999">
      <c r="A54" s="1365" t="s">
        <v>273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273</v>
      </c>
      <c r="B56" s="1365" t="s">
        <v>274</v>
      </c>
      <c r="C56" s="1365" t="s">
        <v>275</v>
      </c>
      <c r="D56" s="1365" t="s">
        <v>577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526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273</v>
      </c>
      <c r="B57" s="1365" t="s">
        <v>274</v>
      </c>
      <c r="C57" s="1365" t="s">
        <v>275</v>
      </c>
      <c r="D57" s="1365" t="s">
        <v>577</v>
      </c>
      <c r="E57" s="2261"/>
      <c r="F57" s="2261"/>
      <c r="G57" s="2261"/>
      <c r="H57" s="2261"/>
      <c r="I57" s="2288"/>
      <c r="J57" s="2258"/>
      <c r="K57" s="1365"/>
      <c r="L57" s="1366"/>
      <c r="P57" s="2259"/>
      <c r="Q57" s="2259"/>
      <c r="R57" s="358"/>
      <c r="S57" s="1280"/>
      <c r="T57" s="289" t="s">
        <v>489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273</v>
      </c>
      <c r="B58" s="1345" t="s">
        <v>274</v>
      </c>
      <c r="C58" s="1345" t="s">
        <v>275</v>
      </c>
      <c r="D58" s="1345" t="s">
        <v>577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273</v>
      </c>
      <c r="B59" s="1345" t="s">
        <v>274</v>
      </c>
      <c r="C59" s="1345" t="s">
        <v>275</v>
      </c>
      <c r="D59" s="1345" t="s">
        <v>577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273</v>
      </c>
      <c r="B60" s="1345" t="s">
        <v>274</v>
      </c>
      <c r="C60" s="1345" t="s">
        <v>275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273</v>
      </c>
      <c r="B61" s="1345" t="s">
        <v>274</v>
      </c>
      <c r="C61" s="1316"/>
      <c r="D61" s="1316"/>
      <c r="E61" s="2261"/>
      <c r="F61" s="2260"/>
      <c r="G61" s="1316"/>
      <c r="H61" s="1316"/>
      <c r="I61" s="1316"/>
      <c r="J61" s="1316"/>
      <c r="K61" s="1316"/>
      <c r="L61" s="1496"/>
      <c r="M61" s="1323"/>
      <c r="N61" s="1323"/>
      <c r="P61" s="1318"/>
      <c r="Q61" s="1319"/>
      <c r="R61" s="1318"/>
      <c r="S61" s="1324"/>
      <c r="T61" s="1327" t="s">
        <v>282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273</v>
      </c>
      <c r="B62" s="1345"/>
      <c r="C62" s="1345"/>
      <c r="D62" s="1345"/>
      <c r="E62" s="2260"/>
      <c r="F62" s="1345"/>
      <c r="G62" s="1345"/>
      <c r="H62" s="1345"/>
      <c r="I62" s="1345"/>
      <c r="J62" s="1345"/>
      <c r="K62" s="1345"/>
      <c r="L62" s="1348"/>
      <c r="M62" s="1323"/>
      <c r="N62" s="1323"/>
      <c r="O62" s="520"/>
      <c r="P62" s="382"/>
      <c r="Q62" s="1346"/>
      <c r="R62" s="382"/>
      <c r="S62" s="1324"/>
      <c r="T62" s="1327" t="s">
        <v>291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292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86</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362B5-B2EE-CF52-07E9-8ACC36A32D6D}"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578</v>
      </c>
      <c r="D2" s="1640"/>
      <c r="E2" s="548">
        <f>B2</f>
        <v>0</v>
      </c>
      <c r="F2" s="549"/>
      <c r="G2" s="1648" t="s">
        <v>579</v>
      </c>
      <c r="H2" s="1648" t="s">
        <v>579</v>
      </c>
      <c r="I2" s="1648" t="s">
        <v>579</v>
      </c>
      <c r="J2" s="291" t="s">
        <v>580</v>
      </c>
      <c r="K2" s="545"/>
      <c r="AF2" s="1633">
        <v>0</v>
      </c>
    </row>
    <row s="1644" customFormat="1" customHeight="1" ht="0.75" hidden="1">
      <c r="B3" s="2101"/>
      <c r="C3" s="1169"/>
      <c r="D3" s="550"/>
      <c r="E3" s="551"/>
      <c r="F3" s="552" t="s">
        <v>581</v>
      </c>
      <c r="G3" s="553"/>
      <c r="H3" s="553">
        <f>H4*H5+H7</f>
        <v>0</v>
      </c>
      <c r="I3" s="553">
        <f>I4*I5+I6</f>
        <v>0</v>
      </c>
      <c r="J3" s="554"/>
      <c r="AF3" s="1638">
        <v>0</v>
      </c>
    </row>
    <row customHeight="1" ht="23.25" hidden="1">
      <c r="B4" s="2101"/>
      <c r="C4" s="1169"/>
      <c r="D4" s="1640"/>
      <c r="E4" s="548" t="str">
        <f>B2&amp;".1"</f>
        <v>.1</v>
      </c>
      <c r="F4" s="555" t="s">
        <v>582</v>
      </c>
      <c r="G4" s="556"/>
      <c r="H4" s="543"/>
      <c r="I4" s="543"/>
      <c r="J4" s="291" t="s">
        <v>583</v>
      </c>
      <c r="K4" s="545"/>
      <c r="AF4" s="1633">
        <v>0</v>
      </c>
    </row>
    <row customHeight="1" ht="18.75" hidden="1">
      <c r="B5" s="2101"/>
      <c r="C5" s="1169"/>
      <c r="D5" s="1640"/>
      <c r="E5" s="548" t="str">
        <f>B2&amp;".2"</f>
        <v>.2</v>
      </c>
      <c r="F5" s="555" t="s">
        <v>584</v>
      </c>
      <c r="G5" s="1648" t="s">
        <v>585</v>
      </c>
      <c r="H5" s="543"/>
      <c r="I5" s="543"/>
      <c r="J5" s="291"/>
      <c r="K5" s="545"/>
      <c r="AF5" s="1633">
        <v>0</v>
      </c>
    </row>
    <row customHeight="1" ht="18.75" hidden="1">
      <c r="B6" s="2101"/>
      <c r="C6" s="1169"/>
      <c r="D6" s="1640"/>
      <c r="E6" s="548" t="str">
        <f>B2&amp;".3"</f>
        <v>.3</v>
      </c>
      <c r="F6" s="555" t="s">
        <v>586</v>
      </c>
      <c r="G6" s="1648" t="s">
        <v>585</v>
      </c>
      <c r="H6" s="543"/>
      <c r="I6" s="543"/>
      <c r="J6" s="291"/>
      <c r="K6" s="545"/>
      <c r="AF6" s="1633">
        <v>0</v>
      </c>
    </row>
    <row customHeight="1" ht="18.75" hidden="1">
      <c r="B7" s="2101"/>
      <c r="C7" s="1169"/>
      <c r="D7" s="1640"/>
      <c r="E7" s="548" t="str">
        <f>B2&amp;".4"</f>
        <v>.4</v>
      </c>
      <c r="F7" s="555" t="s">
        <v>587</v>
      </c>
      <c r="G7" s="1648" t="s">
        <v>579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585</v>
      </c>
      <c r="H9" s="543"/>
      <c r="I9" s="543"/>
      <c r="J9" s="544" t="s">
        <v>588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589</v>
      </c>
      <c r="H11" s="543"/>
      <c r="I11" s="543"/>
      <c r="J11" s="291" t="s">
        <v>590</v>
      </c>
      <c r="K11" s="545"/>
      <c r="AF11" s="1633">
        <v>0</v>
      </c>
    </row>
    <row customHeight="1" ht="11.25" hidden="1">
      <c r="AF12" s="1633">
        <v>0</v>
      </c>
    </row>
    <row customHeight="1" ht="22.5" hidden="1">
      <c r="D13" s="1640"/>
      <c r="E13" s="548"/>
      <c r="F13" s="542"/>
      <c r="G13" s="971" t="s">
        <v>591</v>
      </c>
      <c r="H13" s="547"/>
      <c r="I13" s="547"/>
      <c r="J13" s="747" t="s">
        <v>592</v>
      </c>
      <c r="K13" s="545"/>
      <c r="AF13" s="1633">
        <v>0</v>
      </c>
    </row>
    <row customHeight="1" ht="11.25" hidden="1">
      <c r="AF14" s="1633">
        <v>0</v>
      </c>
    </row>
    <row customHeight="1" ht="22.5" hidden="1">
      <c r="D15" s="1640"/>
      <c r="E15" s="548"/>
      <c r="F15" s="542"/>
      <c r="G15" s="1648" t="s">
        <v>593</v>
      </c>
      <c r="H15" s="547"/>
      <c r="I15" s="547"/>
      <c r="J15" s="291" t="s">
        <v>594</v>
      </c>
      <c r="K15" s="545"/>
      <c r="AF15" s="1633">
        <v>0</v>
      </c>
    </row>
    <row customHeight="1" ht="11.25" hidden="1">
      <c r="AF16" s="1633">
        <v>0</v>
      </c>
    </row>
    <row customHeight="1" ht="22.5" hidden="1">
      <c r="D17" s="1640"/>
      <c r="E17" s="548"/>
      <c r="F17" s="542"/>
      <c r="G17" s="1648" t="s">
        <v>595</v>
      </c>
      <c r="H17" s="547"/>
      <c r="I17" s="547"/>
      <c r="J17" s="291" t="s">
        <v>596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50"/>
      <c r="G21" s="2250"/>
      <c r="H21" s="2250"/>
      <c r="I21" s="2250"/>
      <c r="J21" s="558"/>
      <c r="AF21" s="1633">
        <v>24</v>
      </c>
    </row>
    <row customHeight="1" ht="25.2">
      <c r="E22" s="2251" t="str">
        <f>IF(org=0,"Не определено",org)</f>
        <v>МП г.о. Саранск "Саранское водопроводно-канализационное хозяйство"</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131</v>
      </c>
      <c r="AF24" s="1638">
        <v>1</v>
      </c>
    </row>
    <row customHeight="1" ht="11.549999999999999">
      <c r="E25" s="713"/>
      <c r="F25" s="2369" t="s">
        <v>120</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597</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598</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324</v>
      </c>
      <c r="F28" s="2372"/>
      <c r="G28" s="2372"/>
      <c r="H28" s="1647"/>
      <c r="I28" s="1647"/>
      <c r="J28" s="2129"/>
      <c r="AF28" s="1633">
        <v>11</v>
      </c>
    </row>
    <row customHeight="1" ht="24">
      <c r="E29" s="1648" t="s">
        <v>92</v>
      </c>
      <c r="F29" s="1655" t="s">
        <v>326</v>
      </c>
      <c r="G29" s="1655" t="s">
        <v>599</v>
      </c>
      <c r="H29" s="1655" t="s">
        <v>327</v>
      </c>
      <c r="I29" s="1655" t="s">
        <v>327</v>
      </c>
      <c r="J29" s="2129"/>
      <c r="AF29" s="1633">
        <v>23</v>
      </c>
    </row>
    <row customHeight="1" ht="19.95">
      <c r="D30" s="1640"/>
      <c r="E30" s="548">
        <f>FHD_NUM_P_1</f>
        <v>1</v>
      </c>
      <c r="F30" s="1882" t="str">
        <f>FHD_P_1</f>
        <v>Выручка от регулируемых видов деятельности в сфере водоотведения</v>
      </c>
      <c r="G30" s="1880" t="s">
        <v>585</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водоотведения, включая:</v>
      </c>
      <c r="G31" s="1880" t="s">
        <v>585</v>
      </c>
      <c r="H31" s="560">
        <f>SUMIF($K33:$K71,$K31,H33:H71)</f>
        <v>0</v>
      </c>
      <c r="I31" s="560">
        <f>SUMIF($K33:$K71,$K31,I33:I71)</f>
        <v>0</v>
      </c>
      <c r="J31" s="291" t="str">
        <f>FHD_NOTE_P_2</f>
        <v>Указывается суммарная себестоимость производимых товаров.</v>
      </c>
      <c r="K31" s="1638" t="s">
        <v>600</v>
      </c>
      <c r="AF31" s="1633">
        <v>11</v>
      </c>
    </row>
    <row customHeight="1" ht="11.549999999999999">
      <c r="D32" s="1640"/>
      <c r="E32" s="548" t="str">
        <f>FHD_NUM_P_3</f>
        <v>2.1</v>
      </c>
      <c r="F32" s="1526" t="str">
        <f>FHD_P_3</f>
        <v>Расходы на оплату услуг по приему, транспортировке и очистке сточных вод другими организациями</v>
      </c>
      <c r="G32" s="1880" t="s">
        <v>585</v>
      </c>
      <c r="H32" s="559"/>
      <c r="I32" s="559"/>
      <c r="J32" s="291" t="str">
        <f>FHD_NOTE_P_3</f>
        <v/>
      </c>
      <c r="K32" s="1638" t="str">
        <f>IF((LEN(E32)-LEN(SUBSTITUTE(E32,".","")))/LEN(".")=1,"p","")</f>
        <v>p</v>
      </c>
      <c r="AF32" s="1633">
        <v>11</v>
      </c>
    </row>
    <row customHeight="1" ht="11.25" hidden="1">
      <c r="A33" s="2373" t="s">
        <v>601</v>
      </c>
      <c r="D33" s="1640"/>
      <c r="E33" s="548" t="str">
        <f>FHD_NUM_P_4</f>
        <v/>
      </c>
      <c r="F33" s="1526" t="str">
        <f>FHD_P_4</f>
        <v/>
      </c>
      <c r="G33" s="1880" t="s">
        <v>585</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602</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603</v>
      </c>
      <c r="D41" s="1640"/>
      <c r="E41" s="548" t="str">
        <f>FHD_NUM_P_5</f>
        <v/>
      </c>
      <c r="F41" s="1526" t="str">
        <f>FHD_P_5</f>
        <v/>
      </c>
      <c r="G41" s="1880" t="s">
        <v>585</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585</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585</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585</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604</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605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606</v>
      </c>
      <c r="C47" s="1638"/>
      <c r="D47" s="577"/>
      <c r="E47" s="548" t="str">
        <f>FHD_NUM_P_11</f>
        <v/>
      </c>
      <c r="F47" s="1526" t="str">
        <f>FHD_P_11</f>
        <v/>
      </c>
      <c r="G47" s="1880" t="s">
        <v>585</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607</v>
      </c>
      <c r="C48" s="1638"/>
      <c r="D48" s="1640"/>
      <c r="E48" s="548" t="str">
        <f>FHD_NUM_P_12</f>
        <v>2.3</v>
      </c>
      <c r="F48" s="1526" t="str">
        <f>FHD_P_12</f>
        <v>Расходы на химические реагенты, используемые в технологическом процессе</v>
      </c>
      <c r="G48" s="1880" t="s">
        <v>585</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585</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585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585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585</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 в том числе:</v>
      </c>
      <c r="G53" s="1880" t="s">
        <v>585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585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585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585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585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водоотведения</v>
      </c>
      <c r="G58" s="1880" t="s">
        <v>585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585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585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585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585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585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585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585</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330</v>
      </c>
      <c r="H66" s="1651" t="s">
        <v>608</v>
      </c>
      <c r="I66" s="1651" t="s">
        <v>608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609</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585</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330</v>
      </c>
      <c r="H68" s="1651" t="s">
        <v>608</v>
      </c>
      <c r="I68" s="1651" t="s">
        <v>608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1" t="s">
        <v>585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610</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611</v>
      </c>
      <c r="C72" s="1638"/>
      <c r="D72" s="1640"/>
      <c r="E72" s="548" t="str">
        <f>FHD_NUM_P_34</f>
        <v/>
      </c>
      <c r="F72" s="1882" t="str">
        <f>FHD_P_34</f>
        <v/>
      </c>
      <c r="G72" s="1880" t="s">
        <v>585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водоотведения, в том числе:</v>
      </c>
      <c r="G73" s="1880" t="s">
        <v>585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585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585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585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585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585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585</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612</v>
      </c>
      <c r="C80" s="1638"/>
      <c r="D80" s="1640"/>
      <c r="E80" s="548" t="str">
        <f>FHD_NUM_P_42</f>
        <v>5</v>
      </c>
      <c r="F80" s="2075" t="str">
        <f>FHD_P_42</f>
        <v>Валовая прибыль (убытки) от продажи товаров и услуг по регулируемым видам деятельности в сфере водоотведения</v>
      </c>
      <c r="G80" s="2073" t="s">
        <v>585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330</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613</v>
      </c>
      <c r="C82" s="737"/>
      <c r="D82" s="735"/>
      <c r="E82" s="548" t="str">
        <f>FHD_NUM_P_44</f>
        <v/>
      </c>
      <c r="F82" s="1882" t="str">
        <f>FHD_P_44</f>
        <v/>
      </c>
      <c r="G82" s="1883" t="s">
        <v>614</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614</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614</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614</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614</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614</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614</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614</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591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615</v>
      </c>
      <c r="C91" s="737"/>
      <c r="D91" s="735"/>
      <c r="E91" s="548" t="str">
        <f>FHD_NUM_P_53</f>
        <v/>
      </c>
      <c r="F91" s="1882" t="str">
        <f>FHD_P_53</f>
        <v/>
      </c>
      <c r="G91" s="1883" t="s">
        <v>614</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614</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616</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591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c r="A96" s="2373" t="s">
        <v>617</v>
      </c>
      <c r="D96" s="1640"/>
      <c r="E96" s="548" t="str">
        <f>FHD_NUM_P_58</f>
        <v>7</v>
      </c>
      <c r="F96" s="1882" t="str">
        <f>FHD_P_58</f>
        <v>Объём сточных вод, принятых от потребителей</v>
      </c>
      <c r="G96" s="1883" t="s">
        <v>614</v>
      </c>
      <c r="H96" s="979"/>
      <c r="I96" s="579"/>
      <c r="J96" s="291" t="str">
        <f>FHD_NOTE_P_58</f>
        <v/>
      </c>
      <c r="K96" s="545"/>
      <c r="AF96" s="1633">
        <v>0</v>
      </c>
    </row>
    <row customHeight="1" ht="18.75">
      <c r="A97" s="2373"/>
      <c r="D97" s="1640"/>
      <c r="E97" s="548" t="str">
        <f>FHD_NUM_P_59</f>
        <v>8</v>
      </c>
      <c r="F97" s="1882" t="str">
        <f>FHD_P_59</f>
        <v>Объём сточных вод, принятых от других регулируемых организаций, осуществляющих водоотведение и (или) очистку сточных вод</v>
      </c>
      <c r="G97" s="1883" t="s">
        <v>614</v>
      </c>
      <c r="H97" s="979"/>
      <c r="I97" s="579"/>
      <c r="J97" s="291" t="str">
        <f>FHD_NOTE_P_59</f>
        <v/>
      </c>
      <c r="K97" s="545"/>
      <c r="AF97" s="1633">
        <v>0</v>
      </c>
    </row>
    <row customHeight="1" ht="18.75">
      <c r="A98" s="2373"/>
      <c r="D98" s="1640"/>
      <c r="E98" s="548" t="str">
        <f>FHD_NUM_P_60</f>
        <v>9</v>
      </c>
      <c r="F98" s="1882" t="str">
        <f>FHD_P_60</f>
        <v>Объём сточных вод, пропущенных через очистные сооружения</v>
      </c>
      <c r="G98" s="1883" t="s">
        <v>614</v>
      </c>
      <c r="H98" s="979"/>
      <c r="I98" s="579"/>
      <c r="J98" s="291" t="str">
        <f>FHD_NOTE_P_60</f>
        <v/>
      </c>
      <c r="K98" s="545"/>
      <c r="AF98" s="1633">
        <v>0</v>
      </c>
    </row>
    <row s="1368" customFormat="1" customHeight="1" ht="18.75" hidden="1">
      <c r="A99" s="2373" t="s">
        <v>618</v>
      </c>
      <c r="C99" s="1638"/>
      <c r="D99" s="1640"/>
      <c r="E99" s="548" t="str">
        <f>FHD_NUM_P_61</f>
        <v/>
      </c>
      <c r="F99" s="1882" t="str">
        <f>FHD_P_61</f>
        <v/>
      </c>
      <c r="G99" s="1880" t="s">
        <v>589</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619</v>
      </c>
      <c r="G101" s="574"/>
      <c r="H101" s="575"/>
      <c r="I101" s="575"/>
      <c r="J101" s="1006" t="s">
        <v>620</v>
      </c>
      <c r="K101" s="545"/>
      <c r="AF101" s="1633">
        <v>0</v>
      </c>
    </row>
    <row s="1368" customFormat="1" customHeight="1" ht="18.75" hidden="1">
      <c r="A102" s="2373"/>
      <c r="C102" s="1638"/>
      <c r="D102" s="1640"/>
      <c r="E102" s="548" t="str">
        <f>FHD_NUM_P_62</f>
        <v/>
      </c>
      <c r="F102" s="1882" t="str">
        <f>FHD_P_62</f>
        <v/>
      </c>
      <c r="G102" s="1879" t="s">
        <v>589</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616</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621</v>
      </c>
      <c r="D104" s="1640"/>
      <c r="E104" s="548" t="str">
        <f>FHD_NUM_P_64</f>
        <v/>
      </c>
      <c r="F104" s="1882" t="str">
        <f>FHD_P_64</f>
        <v/>
      </c>
      <c r="G104" s="1879" t="s">
        <v>616</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616</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616</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616</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616</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616</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622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622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10</v>
      </c>
      <c r="F112" s="1882" t="str">
        <f>FHD_P_72</f>
        <v>Среднесписочная численность основного производственного персонала</v>
      </c>
      <c r="G112" s="1878" t="s">
        <v>623</v>
      </c>
      <c r="H112" s="579"/>
      <c r="I112" s="579"/>
      <c r="J112" s="291" t="str">
        <f>FHD_NOTE_P_72</f>
        <v/>
      </c>
      <c r="K112" s="545"/>
      <c r="AF112" s="1633">
        <v>19</v>
      </c>
    </row>
    <row customHeight="1" ht="18.75" hidden="1">
      <c r="A113" s="991" t="s">
        <v>624</v>
      </c>
      <c r="D113" s="1640"/>
      <c r="E113" s="548" t="str">
        <f>FHD_NUM_P_73</f>
        <v/>
      </c>
      <c r="F113" s="1882" t="str">
        <f>FHD_P_73</f>
        <v/>
      </c>
      <c r="G113" s="972" t="s">
        <v>623</v>
      </c>
      <c r="H113" s="970"/>
      <c r="I113" s="970"/>
      <c r="J113" s="291" t="str">
        <f>FHD_NOTE_P_73</f>
        <v/>
      </c>
      <c r="K113" s="545"/>
      <c r="AF113" s="1633">
        <v>0</v>
      </c>
    </row>
    <row customHeight="1" ht="33.75" hidden="1">
      <c r="A114" s="991" t="s">
        <v>625</v>
      </c>
      <c r="D114" s="1640"/>
      <c r="E114" s="548" t="str">
        <f>FHD_NUM_P_74</f>
        <v/>
      </c>
      <c r="F114" s="1882" t="str">
        <f>FHD_P_74</f>
        <v/>
      </c>
      <c r="G114" s="1878" t="s">
        <v>626</v>
      </c>
      <c r="H114" s="579"/>
      <c r="I114" s="579"/>
      <c r="J114" s="291" t="str">
        <f>FHD_NOTE_P_74</f>
        <v/>
      </c>
      <c r="K114" s="545"/>
      <c r="AF114" s="1633">
        <v>0</v>
      </c>
    </row>
    <row s="1637" customFormat="1" customHeight="1" ht="18.75" hidden="1">
      <c r="A115" s="2375" t="s">
        <v>627</v>
      </c>
      <c r="B115" s="912"/>
      <c r="C115" s="737"/>
      <c r="D115" s="735"/>
      <c r="E115" s="548" t="str">
        <f>FHD_NUM_P_75</f>
        <v/>
      </c>
      <c r="F115" s="1882" t="str">
        <f>FHD_P_75</f>
        <v/>
      </c>
      <c r="G115" s="1878" t="s">
        <v>591</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591</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591</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628</v>
      </c>
      <c r="G119" s="749"/>
      <c r="H119" s="750"/>
      <c r="I119" s="750"/>
      <c r="J119" s="1005" t="s">
        <v>629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630</v>
      </c>
      <c r="D120" s="1640"/>
      <c r="E120" s="548" t="str">
        <f>FHD_NUM_P_78</f>
        <v/>
      </c>
      <c r="F120" s="1882" t="str">
        <f>FHD_P_78</f>
        <v/>
      </c>
      <c r="G120" s="1879" t="s">
        <v>593</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619</v>
      </c>
      <c r="G122" s="574"/>
      <c r="H122" s="575"/>
      <c r="I122" s="575"/>
      <c r="J122" s="1006" t="s">
        <v>631</v>
      </c>
      <c r="K122" s="545"/>
      <c r="AF122" s="1633">
        <v>0</v>
      </c>
    </row>
    <row customHeight="1" ht="22.5" hidden="1">
      <c r="A123" s="2373"/>
      <c r="D123" s="1640"/>
      <c r="E123" s="548" t="str">
        <f>FHD_NUM_P_79</f>
        <v/>
      </c>
      <c r="F123" s="1882" t="str">
        <f>FHD_P_79</f>
        <v/>
      </c>
      <c r="G123" s="1880" t="s">
        <v>595</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619</v>
      </c>
      <c r="G125" s="574"/>
      <c r="H125" s="575"/>
      <c r="I125" s="575"/>
      <c r="J125" s="1006" t="s">
        <v>632</v>
      </c>
      <c r="K125" s="545"/>
      <c r="AF125" s="1633">
        <v>0</v>
      </c>
    </row>
    <row customHeight="1" ht="22.5" hidden="1">
      <c r="A126" s="2373"/>
      <c r="D126" s="1640"/>
      <c r="E126" s="548" t="str">
        <f>FHD_NUM_P_80</f>
        <v/>
      </c>
      <c r="F126" s="1882" t="str">
        <f>FHD_P_80</f>
        <v/>
      </c>
      <c r="G126" s="1880" t="s">
        <v>633</v>
      </c>
      <c r="H126" s="559"/>
      <c r="I126" s="559"/>
      <c r="J126" s="291" t="str">
        <f>FHD_NOTE_P_80</f>
        <v/>
      </c>
      <c r="K126" s="545"/>
      <c r="AF126" s="1633">
        <v>0</v>
      </c>
    </row>
    <row customHeight="1" ht="18.75" hidden="1">
      <c r="A127" s="2373"/>
      <c r="D127" s="1640"/>
      <c r="E127" s="548" t="str">
        <f>FHD_NUM_P_81</f>
        <v/>
      </c>
      <c r="F127" s="1882" t="str">
        <f>FHD_P_81</f>
        <v/>
      </c>
      <c r="G127" s="1880" t="s">
        <v>634</v>
      </c>
      <c r="H127" s="559"/>
      <c r="I127" s="559"/>
      <c r="J127" s="291" t="str">
        <f>FHD_NOTE_P_81</f>
        <v/>
      </c>
      <c r="K127" s="545"/>
      <c r="AF127" s="1633">
        <v>0</v>
      </c>
    </row>
    <row customHeight="1" ht="18.75" hidden="1">
      <c r="A128" s="2373"/>
      <c r="C128" s="1638" t="s">
        <v>621</v>
      </c>
      <c r="D128" s="1640"/>
      <c r="E128" s="548" t="str">
        <f>FHD_NUM_P_82</f>
        <v/>
      </c>
      <c r="F128" s="1882" t="str">
        <f>FHD_P_82</f>
        <v/>
      </c>
      <c r="G128" s="1880" t="s">
        <v>330</v>
      </c>
      <c r="H128" s="403"/>
      <c r="I128" s="403"/>
      <c r="J128" s="291" t="str">
        <f>FHD_NOTE_P_82</f>
        <v/>
      </c>
      <c r="K128" s="545"/>
      <c r="AF128" s="1633">
        <v>0</v>
      </c>
    </row>
    <row customHeight="1" ht="18.75" hidden="1">
      <c r="A129" s="2373"/>
      <c r="C129" s="1638" t="s">
        <v>621</v>
      </c>
      <c r="D129" s="1640"/>
      <c r="E129" s="548" t="str">
        <f>FHD_NUM_P_83</f>
        <v/>
      </c>
      <c r="F129" s="1526" t="str">
        <f>FHD_P_83</f>
        <v/>
      </c>
      <c r="G129" s="1880" t="s">
        <v>330</v>
      </c>
      <c r="H129" s="403"/>
      <c r="I129" s="403"/>
      <c r="J129" s="291" t="str">
        <f>FHD_NOTE_P_83</f>
        <v/>
      </c>
      <c r="K129" s="545"/>
      <c r="AF129" s="1633">
        <v>0</v>
      </c>
    </row>
    <row customHeight="1" ht="18.75" hidden="1">
      <c r="A130" s="2373"/>
      <c r="C130" s="1638" t="s">
        <v>621</v>
      </c>
      <c r="D130" s="1640"/>
      <c r="E130" s="548" t="str">
        <f>FHD_NUM_P_84</f>
        <v/>
      </c>
      <c r="F130" s="1526" t="str">
        <f>FHD_P_84</f>
        <v/>
      </c>
      <c r="G130" s="1880" t="s">
        <v>330</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86</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791BD-72C9-F387-689C-194B1DBCB8AE}"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МП г.о. Саранск "Саранское водопроводно-канализационное хозяйство"</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324</v>
      </c>
      <c r="F9" s="2104"/>
      <c r="G9" s="2104"/>
      <c r="H9" s="2104"/>
      <c r="I9" s="2104"/>
      <c r="J9" s="2104"/>
      <c r="K9" s="2104"/>
      <c r="L9" s="2104"/>
      <c r="M9" s="2104"/>
      <c r="N9" s="2104"/>
      <c r="O9" s="2104"/>
      <c r="P9" s="2104"/>
      <c r="Q9" s="2104"/>
      <c r="R9" s="2105"/>
      <c r="S9" s="2129" t="s">
        <v>325</v>
      </c>
      <c r="T9" s="336"/>
      <c r="CF9" s="507">
        <v>19</v>
      </c>
    </row>
    <row customHeight="1" ht="48.29999999999999">
      <c r="D10" s="553" t="s">
        <v>92</v>
      </c>
      <c r="E10" s="2129" t="s">
        <v>92</v>
      </c>
      <c r="F10" s="2129"/>
      <c r="G10" s="523" t="s">
        <v>326</v>
      </c>
      <c r="H10" s="2129" t="s">
        <v>92</v>
      </c>
      <c r="I10" s="2129"/>
      <c r="J10" s="523" t="s">
        <v>635</v>
      </c>
      <c r="K10" s="523" t="s">
        <v>636</v>
      </c>
      <c r="L10" s="2129" t="s">
        <v>92</v>
      </c>
      <c r="M10" s="2129"/>
      <c r="N10" s="523" t="s">
        <v>637</v>
      </c>
      <c r="O10" s="523" t="s">
        <v>638</v>
      </c>
      <c r="P10" s="523" t="s">
        <v>639</v>
      </c>
      <c r="Q10" s="523" t="s">
        <v>640</v>
      </c>
      <c r="R10" s="523" t="s">
        <v>641</v>
      </c>
      <c r="S10" s="2129"/>
      <c r="T10" s="336"/>
      <c r="CF10" s="507">
        <v>46</v>
      </c>
    </row>
    <row s="1644" customFormat="1" customHeight="1" ht="15" hidden="1">
      <c r="A11" s="1054"/>
      <c r="D11" s="1027" t="s">
        <v>124</v>
      </c>
      <c r="E11" s="1027"/>
      <c r="F11" s="1027" t="s">
        <v>107</v>
      </c>
      <c r="G11" s="1027" t="s">
        <v>94</v>
      </c>
      <c r="H11" s="1027"/>
      <c r="I11" s="1027" t="s">
        <v>95</v>
      </c>
      <c r="J11" s="1027" t="s">
        <v>125</v>
      </c>
      <c r="K11" s="1027" t="s">
        <v>96</v>
      </c>
      <c r="L11" s="1027"/>
      <c r="M11" s="1027" t="s">
        <v>97</v>
      </c>
      <c r="N11" s="1027" t="s">
        <v>126</v>
      </c>
      <c r="O11" s="1027" t="s">
        <v>162</v>
      </c>
      <c r="P11" s="1027" t="s">
        <v>163</v>
      </c>
      <c r="Q11" s="1027" t="s">
        <v>164</v>
      </c>
      <c r="R11" s="1027" t="s">
        <v>165</v>
      </c>
      <c r="S11" s="1027" t="s">
        <v>166</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400</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131</v>
      </c>
      <c r="B14" s="626"/>
      <c r="C14" s="626"/>
      <c r="D14" s="2382" t="s">
        <v>124</v>
      </c>
      <c r="E14" s="2379" t="s">
        <v>120</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642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597</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598</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643</v>
      </c>
      <c r="F17" s="2378"/>
      <c r="G17" s="2378"/>
      <c r="H17" s="2378"/>
      <c r="I17" s="2378"/>
      <c r="J17" s="2378"/>
      <c r="K17" s="2378"/>
      <c r="L17" s="2378"/>
      <c r="M17" s="2378"/>
      <c r="N17" s="2378"/>
      <c r="O17" s="2378"/>
      <c r="P17" s="2378"/>
      <c r="Q17" s="560">
        <f>SUMIF(T18:T19,"i",Q18:Q19)</f>
        <v>0</v>
      </c>
      <c r="R17" s="1019"/>
      <c r="S17" s="899" t="s">
        <v>644</v>
      </c>
      <c r="T17" s="719" t="s">
        <v>645</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646</v>
      </c>
      <c r="F20" s="2378"/>
      <c r="G20" s="2378"/>
      <c r="H20" s="2378"/>
      <c r="I20" s="2378"/>
      <c r="J20" s="2378"/>
      <c r="K20" s="2378"/>
      <c r="L20" s="2378"/>
      <c r="M20" s="2378"/>
      <c r="N20" s="2378"/>
      <c r="O20" s="2378"/>
      <c r="P20" s="2378"/>
      <c r="Q20" s="560">
        <f>SUMIF(T21:T22,"i",Q21:Q22)</f>
        <v>0</v>
      </c>
      <c r="R20" s="1019"/>
      <c r="S20" s="711" t="s">
        <v>647</v>
      </c>
      <c r="T20" s="719" t="s">
        <v>645</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86</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011676-1EE1-A23A-0A89-34EC9A846A3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648</v>
      </c>
      <c r="C2" s="2055" t="s">
        <v>649</v>
      </c>
      <c r="D2" s="2054" t="s">
        <v>650</v>
      </c>
      <c r="E2" s="2058">
        <f>RIGHT(I2,LEN(I2)-SEARCH("#",SUBSTITUTE(I2,".","#",LEN(I2)-LEN(SUBSTITUTE(I2,".","")))))</f>
      </c>
      <c r="F2" s="2060">
        <f>J2</f>
        <v>0</v>
      </c>
      <c r="G2" s="1638"/>
      <c r="H2" s="2061"/>
      <c r="I2" s="2051"/>
      <c r="J2" s="542"/>
      <c r="K2" s="2021" t="s">
        <v>589</v>
      </c>
      <c r="L2" s="753"/>
      <c r="M2" s="753"/>
      <c r="N2" s="545"/>
      <c r="O2" s="1527" t="s">
        <v>590</v>
      </c>
      <c r="P2" s="545"/>
      <c r="Q2" s="1638"/>
      <c r="R2" s="1638"/>
      <c r="W2" s="1638"/>
      <c r="Z2" s="546"/>
      <c r="AF2" s="1634"/>
      <c r="AG2" s="1634"/>
      <c r="AH2" s="1634"/>
      <c r="AI2" s="1634"/>
      <c r="AJ2" s="1634"/>
      <c r="AK2" s="1368">
        <v>0</v>
      </c>
    </row>
    <row customHeight="1" ht="11.25" hidden="1">
      <c r="E3" s="2053" t="s">
        <v>651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652</v>
      </c>
      <c r="J6" s="2309"/>
      <c r="K6" s="2309"/>
      <c r="L6" s="2309"/>
      <c r="M6" s="2309"/>
      <c r="O6" s="558"/>
      <c r="AK6" s="1633">
        <v>55</v>
      </c>
    </row>
    <row customHeight="1" ht="25.2">
      <c r="I7" s="2251" t="str">
        <f>IF(org=0,"Не определено",org)</f>
        <v>МП г.о. Саранск "Саранское водопроводно-канализационное хозяйство"</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131</v>
      </c>
      <c r="AK9" s="1638">
        <v>1</v>
      </c>
    </row>
    <row customHeight="1" ht="11.549999999999999">
      <c r="E10" s="2052" t="s">
        <v>653</v>
      </c>
      <c r="I10" s="713"/>
      <c r="J10" s="2369" t="s">
        <v>120</v>
      </c>
      <c r="K10" s="2370"/>
      <c r="L10" s="2031" t="str">
        <f>IF(L9="","",INDEX(DIFFERENTIATION_UNMERGE_VD,MATCH(L9,DIFFERENTIATION_ID_DIFF,0)))</f>
        <v/>
      </c>
      <c r="M10" s="2031">
        <f>IF(M9="","",INDEX(DIFFERENTIATION_UNMERGE_VD,MATCH(M9,DIFFERENTIATION_ID_DIFF,0)))</f>
        <v>0</v>
      </c>
      <c r="O10" s="2129" t="s">
        <v>325</v>
      </c>
      <c r="AK10" s="1633">
        <v>11</v>
      </c>
    </row>
    <row customHeight="1" ht="11.549999999999999">
      <c r="E11" s="2052" t="s">
        <v>654</v>
      </c>
      <c r="I11" s="713"/>
      <c r="J11" s="2369" t="s">
        <v>597</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655</v>
      </c>
      <c r="I12" s="1664"/>
      <c r="J12" s="2369" t="s">
        <v>598</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656</v>
      </c>
      <c r="F13" s="2052" t="s">
        <v>657</v>
      </c>
      <c r="I13" s="2371" t="s">
        <v>324</v>
      </c>
      <c r="J13" s="2372"/>
      <c r="K13" s="2372"/>
      <c r="L13" s="2029"/>
      <c r="M13" s="2069"/>
      <c r="O13" s="2129"/>
      <c r="AK13" s="1633">
        <v>11</v>
      </c>
    </row>
    <row customHeight="1" ht="24">
      <c r="I14" s="2022" t="s">
        <v>92</v>
      </c>
      <c r="J14" s="2022" t="s">
        <v>326</v>
      </c>
      <c r="K14" s="2022" t="s">
        <v>599</v>
      </c>
      <c r="L14" s="2062" t="s">
        <v>327</v>
      </c>
      <c r="M14" s="2063" t="s">
        <v>327</v>
      </c>
      <c r="O14" s="2129"/>
      <c r="AK14" s="1633">
        <v>23</v>
      </c>
    </row>
    <row customHeight="1" ht="24">
      <c r="A15" s="2056"/>
      <c r="B15" s="2055" t="s">
        <v>658</v>
      </c>
      <c r="C15" s="2055" t="s">
        <v>659</v>
      </c>
      <c r="D15" s="2054" t="s">
        <v>660</v>
      </c>
      <c r="E15" s="2058" t="s">
        <v>661</v>
      </c>
      <c r="F15" s="2058" t="s">
        <v>661</v>
      </c>
      <c r="G15" s="1638" t="s">
        <v>621</v>
      </c>
      <c r="H15" s="2023"/>
      <c r="I15" s="1632">
        <v>1</v>
      </c>
      <c r="J15" s="2024" t="s">
        <v>662</v>
      </c>
      <c r="K15" s="2022" t="s">
        <v>330</v>
      </c>
      <c r="L15" s="664"/>
      <c r="M15" s="820"/>
      <c r="N15" s="545" t="s">
        <v>663</v>
      </c>
      <c r="O15" s="1527" t="s">
        <v>664</v>
      </c>
      <c r="P15" s="545" t="s">
        <v>663</v>
      </c>
      <c r="AK15" s="1633">
        <v>23</v>
      </c>
    </row>
    <row customHeight="1" ht="35.699999999999996">
      <c r="A16" s="2056"/>
      <c r="B16" s="2055" t="s">
        <v>665</v>
      </c>
      <c r="C16" s="2055" t="s">
        <v>666</v>
      </c>
      <c r="D16" s="2054" t="s">
        <v>650</v>
      </c>
      <c r="E16" s="2058" t="s">
        <v>661</v>
      </c>
      <c r="F16" s="2058" t="s">
        <v>661</v>
      </c>
      <c r="H16" s="2023"/>
      <c r="I16" s="1631">
        <v>2</v>
      </c>
      <c r="J16" s="2065" t="s">
        <v>667</v>
      </c>
      <c r="K16" s="2064" t="s">
        <v>589</v>
      </c>
      <c r="L16" s="2070"/>
      <c r="M16" s="1678"/>
      <c r="N16" s="545" t="s">
        <v>663</v>
      </c>
      <c r="O16" s="1527" t="s">
        <v>668</v>
      </c>
      <c r="P16" s="545" t="s">
        <v>663</v>
      </c>
      <c r="AK16" s="1633">
        <v>34</v>
      </c>
    </row>
    <row s="1644" customFormat="1" customHeight="1" ht="17.25" hidden="1">
      <c r="A17" s="1169"/>
      <c r="B17" s="1169"/>
      <c r="C17" s="1169"/>
      <c r="D17" s="1169"/>
      <c r="E17" s="1169"/>
      <c r="H17" s="1326"/>
      <c r="I17" s="1015" t="s">
        <v>669</v>
      </c>
      <c r="J17" s="993"/>
      <c r="K17" s="1015"/>
      <c r="L17" s="994"/>
      <c r="M17" s="994"/>
      <c r="O17" s="1387"/>
      <c r="AK17" s="1638">
        <v>1</v>
      </c>
    </row>
    <row s="1368" customFormat="1" customHeight="1" ht="24">
      <c r="A18" s="989"/>
      <c r="B18" s="989"/>
      <c r="C18" s="989"/>
      <c r="D18" s="989"/>
      <c r="E18" s="989"/>
      <c r="G18" s="1638"/>
      <c r="H18" s="1635"/>
      <c r="I18" s="572"/>
      <c r="J18" s="573" t="s">
        <v>619</v>
      </c>
      <c r="K18" s="574"/>
      <c r="L18" s="2072"/>
      <c r="M18" s="575"/>
      <c r="N18" s="545"/>
      <c r="O18" s="1527" t="s">
        <v>620</v>
      </c>
      <c r="P18" s="545"/>
      <c r="Q18" s="1638"/>
      <c r="R18" s="1638"/>
      <c r="W18" s="1638"/>
      <c r="Z18" s="546"/>
      <c r="AF18" s="1634"/>
      <c r="AG18" s="1634"/>
      <c r="AH18" s="1634"/>
      <c r="AI18" s="1634"/>
      <c r="AJ18" s="1634"/>
      <c r="AK18" s="1368">
        <v>23</v>
      </c>
    </row>
    <row customHeight="1" ht="19.95">
      <c r="A19" s="2056"/>
      <c r="B19" s="2055" t="s">
        <v>670</v>
      </c>
      <c r="C19" s="2055" t="s">
        <v>671</v>
      </c>
      <c r="D19" s="2054" t="s">
        <v>650</v>
      </c>
      <c r="E19" s="2058" t="s">
        <v>661</v>
      </c>
      <c r="F19" s="2058" t="s">
        <v>661</v>
      </c>
      <c r="H19" s="2023"/>
      <c r="I19" s="1666">
        <v>3</v>
      </c>
      <c r="J19" s="2024" t="s">
        <v>671</v>
      </c>
      <c r="K19" s="2020" t="s">
        <v>589</v>
      </c>
      <c r="L19" s="729"/>
      <c r="M19" s="559"/>
      <c r="N19" s="545"/>
      <c r="O19" s="1527" t="s">
        <v>672</v>
      </c>
      <c r="P19" s="545"/>
      <c r="AK19" s="1633">
        <v>19</v>
      </c>
    </row>
    <row customHeight="1" ht="77.7">
      <c r="A20" s="2056"/>
      <c r="B20" s="2055" t="s">
        <v>673</v>
      </c>
      <c r="C20" s="2055" t="s">
        <v>674</v>
      </c>
      <c r="D20" s="2054" t="s">
        <v>650</v>
      </c>
      <c r="E20" s="2058" t="s">
        <v>661</v>
      </c>
      <c r="F20" s="2058" t="s">
        <v>661</v>
      </c>
      <c r="H20" s="2023"/>
      <c r="I20" s="1666">
        <v>4</v>
      </c>
      <c r="J20" s="2024" t="s">
        <v>675</v>
      </c>
      <c r="K20" s="2020" t="s">
        <v>616</v>
      </c>
      <c r="L20" s="729"/>
      <c r="M20" s="559"/>
      <c r="N20" s="545"/>
      <c r="O20" s="1527"/>
      <c r="P20" s="545"/>
      <c r="AK20" s="1633">
        <v>74</v>
      </c>
    </row>
    <row customHeight="1" ht="35.699999999999996">
      <c r="A21" s="2056"/>
      <c r="B21" s="2055" t="s">
        <v>676</v>
      </c>
      <c r="C21" s="2055" t="s">
        <v>677</v>
      </c>
      <c r="D21" s="2054" t="s">
        <v>650</v>
      </c>
      <c r="E21" s="2058" t="s">
        <v>661</v>
      </c>
      <c r="F21" s="2058" t="s">
        <v>661</v>
      </c>
      <c r="H21" s="2023"/>
      <c r="I21" s="1666">
        <v>5</v>
      </c>
      <c r="J21" s="2024" t="s">
        <v>678</v>
      </c>
      <c r="K21" s="2020" t="s">
        <v>616</v>
      </c>
      <c r="L21" s="729"/>
      <c r="M21" s="559"/>
      <c r="N21" s="545"/>
      <c r="O21" s="1527" t="s">
        <v>672</v>
      </c>
      <c r="P21" s="545"/>
      <c r="AK21" s="1633">
        <v>34</v>
      </c>
    </row>
    <row customHeight="1" ht="48.29999999999999">
      <c r="A22" s="2056"/>
      <c r="B22" s="2055" t="s">
        <v>679</v>
      </c>
      <c r="C22" s="2055" t="s">
        <v>680</v>
      </c>
      <c r="D22" s="2054" t="s">
        <v>650</v>
      </c>
      <c r="E22" s="2058" t="s">
        <v>661</v>
      </c>
      <c r="F22" s="2058" t="s">
        <v>661</v>
      </c>
      <c r="H22" s="2023"/>
      <c r="I22" s="1666">
        <v>6</v>
      </c>
      <c r="J22" s="2024" t="s">
        <v>681</v>
      </c>
      <c r="K22" s="2020" t="s">
        <v>616</v>
      </c>
      <c r="L22" s="729"/>
      <c r="M22" s="559"/>
      <c r="N22" s="545"/>
      <c r="O22" s="1527" t="s">
        <v>682</v>
      </c>
      <c r="P22" s="545"/>
      <c r="AK22" s="1633">
        <v>46</v>
      </c>
    </row>
    <row customHeight="1" ht="19.95">
      <c r="A23" s="2056"/>
      <c r="B23" s="2055" t="s">
        <v>683</v>
      </c>
      <c r="C23" s="2055" t="s">
        <v>684</v>
      </c>
      <c r="D23" s="2054" t="s">
        <v>650</v>
      </c>
      <c r="E23" s="2058" t="s">
        <v>661</v>
      </c>
      <c r="F23" s="2058" t="s">
        <v>661</v>
      </c>
      <c r="H23" s="2023"/>
      <c r="I23" s="1666" t="s">
        <v>685</v>
      </c>
      <c r="J23" s="1526" t="s">
        <v>686</v>
      </c>
      <c r="K23" s="2020" t="s">
        <v>616</v>
      </c>
      <c r="L23" s="729"/>
      <c r="M23" s="559"/>
      <c r="N23" s="545"/>
      <c r="O23" s="1527" t="s">
        <v>672</v>
      </c>
      <c r="P23" s="545"/>
      <c r="AK23" s="1633">
        <v>19</v>
      </c>
    </row>
    <row customHeight="1" ht="19.95">
      <c r="A24" s="2056"/>
      <c r="B24" s="2055" t="s">
        <v>687</v>
      </c>
      <c r="C24" s="2055" t="s">
        <v>688</v>
      </c>
      <c r="D24" s="2054" t="s">
        <v>650</v>
      </c>
      <c r="E24" s="2058" t="s">
        <v>661</v>
      </c>
      <c r="F24" s="2058" t="s">
        <v>661</v>
      </c>
      <c r="H24" s="2023"/>
      <c r="I24" s="1666" t="s">
        <v>689</v>
      </c>
      <c r="J24" s="1526" t="s">
        <v>690</v>
      </c>
      <c r="K24" s="2020" t="s">
        <v>616</v>
      </c>
      <c r="L24" s="729"/>
      <c r="M24" s="559"/>
      <c r="N24" s="545"/>
      <c r="O24" s="1527"/>
      <c r="P24" s="545"/>
      <c r="AK24" s="1633">
        <v>19</v>
      </c>
    </row>
    <row customHeight="1" ht="24">
      <c r="A25" s="2056"/>
      <c r="B25" s="2055" t="s">
        <v>691</v>
      </c>
      <c r="C25" s="2055" t="s">
        <v>692</v>
      </c>
      <c r="D25" s="2054" t="s">
        <v>650</v>
      </c>
      <c r="E25" s="2058" t="s">
        <v>661</v>
      </c>
      <c r="F25" s="2058" t="s">
        <v>661</v>
      </c>
      <c r="H25" s="2023"/>
      <c r="I25" s="1666" t="s">
        <v>693</v>
      </c>
      <c r="J25" s="1526" t="s">
        <v>694</v>
      </c>
      <c r="K25" s="2020" t="s">
        <v>616</v>
      </c>
      <c r="L25" s="729"/>
      <c r="M25" s="559"/>
      <c r="N25" s="545"/>
      <c r="O25" s="1527"/>
      <c r="P25" s="545"/>
      <c r="AK25" s="1633">
        <v>23</v>
      </c>
    </row>
    <row customHeight="1" ht="24">
      <c r="A26" s="2056"/>
      <c r="B26" s="2055" t="s">
        <v>695</v>
      </c>
      <c r="C26" s="2055" t="s">
        <v>696</v>
      </c>
      <c r="D26" s="2054" t="s">
        <v>650</v>
      </c>
      <c r="E26" s="2058" t="s">
        <v>661</v>
      </c>
      <c r="F26" s="2058" t="s">
        <v>661</v>
      </c>
      <c r="H26" s="2023"/>
      <c r="I26" s="1666">
        <v>7</v>
      </c>
      <c r="J26" s="2024" t="s">
        <v>696</v>
      </c>
      <c r="K26" s="2020" t="s">
        <v>697</v>
      </c>
      <c r="L26" s="729"/>
      <c r="M26" s="559"/>
      <c r="N26" s="545"/>
      <c r="O26" s="1527"/>
      <c r="P26" s="545"/>
      <c r="AK26" s="1633">
        <v>23</v>
      </c>
    </row>
    <row customHeight="1" ht="24">
      <c r="A27" s="2056"/>
      <c r="B27" s="2055" t="s">
        <v>698</v>
      </c>
      <c r="C27" s="2055" t="s">
        <v>699</v>
      </c>
      <c r="D27" s="2054" t="s">
        <v>650</v>
      </c>
      <c r="E27" s="2058" t="s">
        <v>661</v>
      </c>
      <c r="F27" s="2058" t="s">
        <v>661</v>
      </c>
      <c r="H27" s="2023"/>
      <c r="I27" s="1666">
        <v>8</v>
      </c>
      <c r="J27" s="2024" t="s">
        <v>699</v>
      </c>
      <c r="K27" s="2020" t="s">
        <v>622</v>
      </c>
      <c r="L27" s="729"/>
      <c r="M27" s="559"/>
      <c r="N27" s="545"/>
      <c r="O27" s="1527"/>
      <c r="P27" s="545"/>
      <c r="AK27" s="1633">
        <v>23</v>
      </c>
    </row>
    <row customHeight="1" ht="35.699999999999996">
      <c r="A28" s="2056"/>
      <c r="B28" s="2055" t="s">
        <v>700</v>
      </c>
      <c r="C28" s="2055" t="s">
        <v>701</v>
      </c>
      <c r="D28" s="2054" t="s">
        <v>650</v>
      </c>
      <c r="E28" s="2058" t="s">
        <v>661</v>
      </c>
      <c r="F28" s="2058" t="s">
        <v>661</v>
      </c>
      <c r="H28" s="2023"/>
      <c r="I28" s="1677">
        <v>9</v>
      </c>
      <c r="J28" s="2024" t="s">
        <v>702</v>
      </c>
      <c r="K28" s="2020" t="s">
        <v>593</v>
      </c>
      <c r="L28" s="729"/>
      <c r="M28" s="559"/>
      <c r="N28" s="545"/>
      <c r="O28" s="1527"/>
      <c r="P28" s="545"/>
      <c r="AK28" s="1633">
        <v>34</v>
      </c>
    </row>
    <row customHeight="1" ht="35.699999999999996">
      <c r="A29" s="2056"/>
      <c r="B29" s="2055" t="s">
        <v>703</v>
      </c>
      <c r="C29" s="2055" t="s">
        <v>704</v>
      </c>
      <c r="D29" s="2054" t="s">
        <v>650</v>
      </c>
      <c r="E29" s="2058" t="s">
        <v>661</v>
      </c>
      <c r="F29" s="2058" t="s">
        <v>661</v>
      </c>
      <c r="H29" s="2023"/>
      <c r="I29" s="1677">
        <v>10</v>
      </c>
      <c r="J29" s="2024" t="s">
        <v>705</v>
      </c>
      <c r="K29" s="2020" t="s">
        <v>593</v>
      </c>
      <c r="L29" s="729"/>
      <c r="M29" s="559"/>
      <c r="N29" s="545"/>
      <c r="O29" s="1527"/>
      <c r="P29" s="545"/>
      <c r="AK29" s="1633">
        <v>34</v>
      </c>
    </row>
    <row customHeight="1" ht="24">
      <c r="A30" s="2056"/>
      <c r="B30" s="2055" t="s">
        <v>706</v>
      </c>
      <c r="C30" s="2055" t="s">
        <v>707</v>
      </c>
      <c r="D30" s="2054" t="s">
        <v>650</v>
      </c>
      <c r="E30" s="2058" t="s">
        <v>661</v>
      </c>
      <c r="F30" s="2058" t="s">
        <v>661</v>
      </c>
      <c r="H30" s="2023"/>
      <c r="I30" s="1677">
        <v>11</v>
      </c>
      <c r="J30" s="2024" t="s">
        <v>707</v>
      </c>
      <c r="K30" s="2020" t="s">
        <v>623</v>
      </c>
      <c r="L30" s="2071"/>
      <c r="M30" s="1623"/>
      <c r="N30" s="545"/>
      <c r="O30" s="1527"/>
      <c r="P30" s="545"/>
      <c r="AK30" s="1633">
        <v>23</v>
      </c>
    </row>
    <row customHeight="1" ht="24">
      <c r="A31" s="2056"/>
      <c r="B31" s="2055" t="s">
        <v>708</v>
      </c>
      <c r="C31" s="2055" t="s">
        <v>709</v>
      </c>
      <c r="D31" s="2054" t="s">
        <v>650</v>
      </c>
      <c r="E31" s="2058" t="s">
        <v>661</v>
      </c>
      <c r="F31" s="2058" t="s">
        <v>661</v>
      </c>
      <c r="H31" s="2023"/>
      <c r="I31" s="1677">
        <v>12</v>
      </c>
      <c r="J31" s="2024" t="s">
        <v>709</v>
      </c>
      <c r="K31" s="2020" t="s">
        <v>623</v>
      </c>
      <c r="L31" s="2071"/>
      <c r="M31" s="1623"/>
      <c r="N31" s="545"/>
      <c r="O31" s="1527"/>
      <c r="P31" s="545"/>
      <c r="AK31" s="1633">
        <v>23</v>
      </c>
    </row>
    <row customHeight="1" ht="48.29999999999999">
      <c r="A32" s="2056"/>
      <c r="B32" s="2055" t="s">
        <v>710</v>
      </c>
      <c r="C32" s="2055" t="s">
        <v>711</v>
      </c>
      <c r="D32" s="2054" t="s">
        <v>650</v>
      </c>
      <c r="E32" s="2058" t="s">
        <v>661</v>
      </c>
      <c r="F32" s="2058" t="s">
        <v>661</v>
      </c>
      <c r="H32" s="2023"/>
      <c r="I32" s="1677">
        <v>13</v>
      </c>
      <c r="J32" s="2024" t="s">
        <v>712</v>
      </c>
      <c r="K32" s="2020" t="s">
        <v>633</v>
      </c>
      <c r="L32" s="729"/>
      <c r="M32" s="559"/>
      <c r="N32" s="545"/>
      <c r="O32" s="1527" t="s">
        <v>672</v>
      </c>
      <c r="P32" s="545"/>
      <c r="AK32" s="1633">
        <v>46</v>
      </c>
    </row>
    <row s="1368" customFormat="1" customHeight="1" ht="48.29999999999999">
      <c r="A33" s="2056"/>
      <c r="B33" s="2055" t="s">
        <v>713</v>
      </c>
      <c r="C33" s="2055" t="s">
        <v>714</v>
      </c>
      <c r="D33" s="2054" t="s">
        <v>650</v>
      </c>
      <c r="E33" s="2058" t="s">
        <v>661</v>
      </c>
      <c r="F33" s="2058" t="s">
        <v>661</v>
      </c>
      <c r="G33" s="1638"/>
      <c r="H33" s="2023"/>
      <c r="I33" s="1677">
        <v>14</v>
      </c>
      <c r="J33" s="2036" t="s">
        <v>715</v>
      </c>
      <c r="K33" s="2025" t="s">
        <v>716</v>
      </c>
      <c r="L33" s="729"/>
      <c r="M33" s="559"/>
      <c r="N33" s="545"/>
      <c r="O33" s="1527" t="s">
        <v>672</v>
      </c>
      <c r="P33" s="545"/>
      <c r="Q33" s="1638"/>
      <c r="R33" s="1638"/>
      <c r="W33" s="1638"/>
      <c r="Z33" s="546"/>
      <c r="AF33" s="1634"/>
      <c r="AG33" s="1634"/>
      <c r="AH33" s="1634"/>
      <c r="AI33" s="1634"/>
      <c r="AJ33" s="1634"/>
      <c r="AK33" s="1368">
        <v>46</v>
      </c>
    </row>
    <row customHeight="1" ht="108">
      <c r="A34" s="2056"/>
      <c r="B34" s="2055" t="s">
        <v>717</v>
      </c>
      <c r="C34" s="2055" t="s">
        <v>718</v>
      </c>
      <c r="D34" s="2054" t="s">
        <v>660</v>
      </c>
      <c r="E34" s="2058" t="s">
        <v>661</v>
      </c>
      <c r="F34" s="2058" t="s">
        <v>661</v>
      </c>
      <c r="G34" s="1638" t="s">
        <v>621</v>
      </c>
      <c r="H34" s="2023"/>
      <c r="I34" s="2034">
        <v>15</v>
      </c>
      <c r="J34" s="2035" t="s">
        <v>719</v>
      </c>
      <c r="K34" s="2020" t="s">
        <v>330</v>
      </c>
      <c r="L34" s="387"/>
      <c r="M34" s="1166"/>
      <c r="N34" s="545"/>
      <c r="O34" s="1527" t="s">
        <v>664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86</v>
      </c>
      <c r="B204" s="989" t="s">
        <v>163</v>
      </c>
      <c r="C204" s="989" t="s">
        <v>163</v>
      </c>
      <c r="D204" s="989" t="s">
        <v>163</v>
      </c>
      <c r="E204" s="989" t="s">
        <v>163</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F8D475-6D15-24EF-FA78-F163D7859E0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720</v>
      </c>
      <c r="C2" s="2055" t="s">
        <v>721</v>
      </c>
      <c r="D2" s="2054" t="s">
        <v>660</v>
      </c>
      <c r="E2" s="2060">
        <f>I2-3</f>
        <v>-3</v>
      </c>
      <c r="F2" s="2060">
        <f>J2</f>
        <v>0</v>
      </c>
      <c r="H2" s="1732" t="s">
        <v>108</v>
      </c>
      <c r="I2" s="2026"/>
      <c r="J2" s="1684"/>
      <c r="K2" s="2020" t="s">
        <v>330</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722</v>
      </c>
      <c r="J5" s="2250"/>
      <c r="K5" s="2250"/>
      <c r="L5" s="2250"/>
      <c r="M5" s="268"/>
      <c r="W5" s="1633">
        <v>48</v>
      </c>
    </row>
    <row customHeight="1" ht="18">
      <c r="H6" s="378"/>
      <c r="I6" s="2251" t="str">
        <f>IF(org=0,"Не определено",org)</f>
        <v>МП г.о. Саранск "Саранское водопроводно-канализационное хозяйство"</v>
      </c>
      <c r="J6" s="2251"/>
      <c r="K6" s="2251"/>
      <c r="L6" s="2251"/>
      <c r="M6" s="268"/>
      <c r="W6" s="1633">
        <v>17</v>
      </c>
    </row>
    <row customHeight="1" ht="14.699999999999998">
      <c r="H7" s="378"/>
      <c r="I7" s="459"/>
      <c r="J7" s="465"/>
      <c r="K7" s="465"/>
      <c r="L7" s="754"/>
      <c r="M7" s="195"/>
      <c r="W7" s="1633">
        <v>14</v>
      </c>
    </row>
    <row customHeight="1" ht="14.699999999999998">
      <c r="H8" s="378"/>
      <c r="I8" s="2388" t="s">
        <v>324</v>
      </c>
      <c r="J8" s="2389"/>
      <c r="K8" s="2389"/>
      <c r="L8" s="2390"/>
      <c r="M8" s="2391" t="s">
        <v>325</v>
      </c>
      <c r="W8" s="1633">
        <v>14</v>
      </c>
    </row>
    <row customHeight="1" ht="35.699999999999996">
      <c r="E9" s="2053" t="s">
        <v>651</v>
      </c>
      <c r="F9" s="2053" t="s">
        <v>657</v>
      </c>
      <c r="H9" s="378"/>
      <c r="I9" s="2027" t="s">
        <v>92</v>
      </c>
      <c r="J9" s="2028" t="s">
        <v>326</v>
      </c>
      <c r="K9" s="2066" t="s">
        <v>599</v>
      </c>
      <c r="L9" s="2067" t="s">
        <v>327</v>
      </c>
      <c r="M9" s="2391"/>
      <c r="W9" s="1633">
        <v>34</v>
      </c>
    </row>
    <row customHeight="1" ht="35.699999999999996">
      <c r="B10" s="2055" t="s">
        <v>723</v>
      </c>
      <c r="C10" s="2055" t="s">
        <v>724</v>
      </c>
      <c r="D10" s="2054" t="s">
        <v>660</v>
      </c>
      <c r="E10" s="2058" t="s">
        <v>661</v>
      </c>
      <c r="F10" s="2058" t="s">
        <v>661</v>
      </c>
      <c r="H10" s="378"/>
      <c r="I10" s="2026" t="s">
        <v>124</v>
      </c>
      <c r="J10" s="1888" t="s">
        <v>725</v>
      </c>
      <c r="K10" s="2020" t="s">
        <v>330</v>
      </c>
      <c r="L10" s="820"/>
      <c r="M10" s="299" t="s">
        <v>726</v>
      </c>
      <c r="W10" s="1633">
        <v>34</v>
      </c>
    </row>
    <row customHeight="1" ht="50.25">
      <c r="B11" s="2055" t="s">
        <v>727</v>
      </c>
      <c r="C11" s="2055" t="s">
        <v>728</v>
      </c>
      <c r="D11" s="2054" t="s">
        <v>660</v>
      </c>
      <c r="E11" s="2058" t="s">
        <v>661</v>
      </c>
      <c r="F11" s="2058" t="s">
        <v>661</v>
      </c>
      <c r="H11" s="378"/>
      <c r="I11" s="2026" t="s">
        <v>107</v>
      </c>
      <c r="J11" s="1888" t="s">
        <v>729</v>
      </c>
      <c r="K11" s="2020" t="s">
        <v>330</v>
      </c>
      <c r="L11" s="820"/>
      <c r="M11" s="299" t="s">
        <v>726</v>
      </c>
      <c r="W11" s="1633">
        <v>48</v>
      </c>
    </row>
    <row customHeight="1" ht="48.29999999999999">
      <c r="B12" s="2055" t="s">
        <v>730</v>
      </c>
      <c r="C12" s="2055" t="s">
        <v>731</v>
      </c>
      <c r="D12" s="2054" t="s">
        <v>660</v>
      </c>
      <c r="E12" s="2058" t="s">
        <v>661</v>
      </c>
      <c r="F12" s="2058" t="s">
        <v>661</v>
      </c>
      <c r="H12" s="1690"/>
      <c r="I12" s="2026" t="s">
        <v>94</v>
      </c>
      <c r="J12" s="2033" t="s">
        <v>732</v>
      </c>
      <c r="K12" s="2020" t="s">
        <v>330</v>
      </c>
      <c r="L12" s="820"/>
      <c r="M12" s="299" t="s">
        <v>733</v>
      </c>
      <c r="N12" s="1626"/>
      <c r="P12" s="1633"/>
      <c r="W12" s="1633">
        <v>46</v>
      </c>
    </row>
    <row customHeight="1" ht="14.699999999999998">
      <c r="E13" s="345"/>
      <c r="H13" s="378"/>
      <c r="I13" s="349"/>
      <c r="J13" s="653" t="s">
        <v>734</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86</v>
      </c>
      <c r="B16" s="1633">
        <v>9</v>
      </c>
      <c r="C16" s="1633">
        <v>9</v>
      </c>
      <c r="D16" s="1633">
        <v>9</v>
      </c>
      <c r="E16" s="2032" t="s">
        <v>162</v>
      </c>
      <c r="F16" s="2057" t="s">
        <v>162</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54DEA-2E7D-EB6D-819C-D496212A48C2}"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585</v>
      </c>
      <c r="H2" s="543"/>
      <c r="I2" s="543"/>
      <c r="J2" s="544" t="s">
        <v>735</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736</v>
      </c>
      <c r="F6" s="2309"/>
      <c r="G6" s="2309"/>
      <c r="H6" s="2309"/>
      <c r="I6" s="2309"/>
      <c r="J6" s="558"/>
      <c r="AF6" s="1633">
        <v>30</v>
      </c>
    </row>
    <row customHeight="1" ht="11.549999999999999">
      <c r="E7" s="2251" t="str">
        <f>IF(org=0,"Не определено",org)</f>
        <v>МП г.о. Саранск "Саранское водопроводно-канализационное хозяйство"</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131</v>
      </c>
      <c r="AF9" s="1638">
        <v>4</v>
      </c>
    </row>
    <row customHeight="1" ht="11.549999999999999">
      <c r="E10" s="713"/>
      <c r="F10" s="2369" t="s">
        <v>120</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597</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598</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324</v>
      </c>
      <c r="F13" s="2372"/>
      <c r="G13" s="2372"/>
      <c r="H13" s="1553"/>
      <c r="I13" s="1553"/>
      <c r="J13" s="2129"/>
      <c r="AF13" s="1633">
        <v>11</v>
      </c>
    </row>
    <row customHeight="1" ht="24">
      <c r="E14" s="1641" t="s">
        <v>92</v>
      </c>
      <c r="F14" s="1636" t="s">
        <v>326</v>
      </c>
      <c r="G14" s="1636" t="s">
        <v>599</v>
      </c>
      <c r="H14" s="1636" t="s">
        <v>327</v>
      </c>
      <c r="I14" s="1636" t="s">
        <v>327</v>
      </c>
      <c r="J14" s="2129"/>
      <c r="AF14" s="1633">
        <v>23</v>
      </c>
    </row>
    <row customHeight="1" ht="19.95">
      <c r="D15" s="1640"/>
      <c r="E15" s="1632" t="s">
        <v>124</v>
      </c>
      <c r="F15" s="709" t="s">
        <v>737</v>
      </c>
      <c r="G15" s="1648" t="s">
        <v>585</v>
      </c>
      <c r="H15" s="559"/>
      <c r="I15" s="559"/>
      <c r="J15" s="291" t="s">
        <v>738</v>
      </c>
      <c r="K15" s="545" t="s">
        <v>663</v>
      </c>
      <c r="AF15" s="1633">
        <v>19</v>
      </c>
    </row>
    <row customHeight="1" ht="35.699999999999996">
      <c r="D16" s="1640"/>
      <c r="E16" s="1632" t="s">
        <v>107</v>
      </c>
      <c r="F16" s="709" t="s">
        <v>739</v>
      </c>
      <c r="G16" s="1648" t="s">
        <v>585</v>
      </c>
      <c r="H16" s="560">
        <f>SUM(H17,H20:H32)</f>
        <v>0</v>
      </c>
      <c r="I16" s="560">
        <f>SUM(I17,I20,I23,I26,I29:I32)</f>
        <v>0</v>
      </c>
      <c r="J16" s="291" t="s">
        <v>740</v>
      </c>
      <c r="K16" s="545" t="s">
        <v>663</v>
      </c>
      <c r="AF16" s="1633">
        <v>34</v>
      </c>
    </row>
    <row customHeight="1" ht="19.95">
      <c r="D17" s="1640"/>
      <c r="E17" s="1666" t="s">
        <v>741</v>
      </c>
      <c r="F17" s="956" t="s">
        <v>742</v>
      </c>
      <c r="G17" s="1645" t="s">
        <v>585</v>
      </c>
      <c r="H17" s="559"/>
      <c r="I17" s="559"/>
      <c r="J17" s="291" t="s">
        <v>743</v>
      </c>
      <c r="K17" s="545"/>
      <c r="AF17" s="1633">
        <v>19</v>
      </c>
    </row>
    <row customHeight="1" ht="24">
      <c r="D18" s="1640"/>
      <c r="E18" s="1666" t="s">
        <v>744</v>
      </c>
      <c r="F18" s="1652" t="s">
        <v>745</v>
      </c>
      <c r="G18" s="1645" t="s">
        <v>585</v>
      </c>
      <c r="H18" s="559"/>
      <c r="I18" s="559"/>
      <c r="J18" s="291" t="s">
        <v>746</v>
      </c>
      <c r="K18" s="545"/>
      <c r="AF18" s="1633">
        <v>23</v>
      </c>
    </row>
    <row customHeight="1" ht="35.699999999999996">
      <c r="D19" s="1640"/>
      <c r="E19" s="1666" t="s">
        <v>747</v>
      </c>
      <c r="F19" s="1652" t="s">
        <v>748</v>
      </c>
      <c r="G19" s="1645" t="s">
        <v>585</v>
      </c>
      <c r="H19" s="559"/>
      <c r="I19" s="559"/>
      <c r="J19" s="291"/>
      <c r="K19" s="545"/>
      <c r="AF19" s="1633">
        <v>34</v>
      </c>
    </row>
    <row customHeight="1" ht="19.95">
      <c r="D20" s="1640"/>
      <c r="E20" s="1666" t="s">
        <v>331</v>
      </c>
      <c r="F20" s="956" t="s">
        <v>749</v>
      </c>
      <c r="G20" s="1645" t="s">
        <v>585</v>
      </c>
      <c r="H20" s="559"/>
      <c r="I20" s="559"/>
      <c r="J20" s="291" t="s">
        <v>750</v>
      </c>
      <c r="K20" s="545"/>
      <c r="AF20" s="1633">
        <v>19</v>
      </c>
    </row>
    <row customHeight="1" ht="19.95">
      <c r="D21" s="1640"/>
      <c r="E21" s="1666" t="s">
        <v>751</v>
      </c>
      <c r="F21" s="1652" t="s">
        <v>752</v>
      </c>
      <c r="G21" s="1645" t="s">
        <v>585</v>
      </c>
      <c r="H21" s="559"/>
      <c r="I21" s="559"/>
      <c r="J21" s="291"/>
      <c r="K21" s="545"/>
      <c r="AF21" s="1633">
        <v>19</v>
      </c>
    </row>
    <row customHeight="1" ht="19.95">
      <c r="D22" s="1640"/>
      <c r="E22" s="1666" t="s">
        <v>753</v>
      </c>
      <c r="F22" s="1652" t="s">
        <v>754</v>
      </c>
      <c r="G22" s="1645" t="s">
        <v>585</v>
      </c>
      <c r="H22" s="559"/>
      <c r="I22" s="559"/>
      <c r="J22" s="291"/>
      <c r="K22" s="545"/>
      <c r="AF22" s="1633">
        <v>19</v>
      </c>
    </row>
    <row customHeight="1" ht="24">
      <c r="D23" s="1640"/>
      <c r="E23" s="1666" t="s">
        <v>334</v>
      </c>
      <c r="F23" s="956" t="s">
        <v>755</v>
      </c>
      <c r="G23" s="1645" t="s">
        <v>585</v>
      </c>
      <c r="H23" s="559"/>
      <c r="I23" s="559"/>
      <c r="J23" s="291" t="s">
        <v>756</v>
      </c>
      <c r="K23" s="545"/>
      <c r="AF23" s="1633">
        <v>23</v>
      </c>
    </row>
    <row customHeight="1" ht="19.95">
      <c r="D24" s="1640"/>
      <c r="E24" s="1666" t="s">
        <v>757</v>
      </c>
      <c r="F24" s="1652" t="s">
        <v>758</v>
      </c>
      <c r="G24" s="1645" t="s">
        <v>585</v>
      </c>
      <c r="H24" s="559"/>
      <c r="I24" s="559"/>
      <c r="J24" s="291"/>
      <c r="K24" s="545"/>
      <c r="AF24" s="1633">
        <v>19</v>
      </c>
    </row>
    <row customHeight="1" ht="35.699999999999996">
      <c r="D25" s="1640"/>
      <c r="E25" s="1666" t="s">
        <v>759</v>
      </c>
      <c r="F25" s="1652" t="s">
        <v>760</v>
      </c>
      <c r="G25" s="1645" t="s">
        <v>585</v>
      </c>
      <c r="H25" s="559"/>
      <c r="I25" s="559"/>
      <c r="J25" s="291"/>
      <c r="K25" s="545"/>
      <c r="AF25" s="1633">
        <v>34</v>
      </c>
    </row>
    <row customHeight="1" ht="24">
      <c r="D26" s="1640"/>
      <c r="E26" s="1666" t="s">
        <v>761</v>
      </c>
      <c r="F26" s="956" t="s">
        <v>762</v>
      </c>
      <c r="G26" s="1645" t="s">
        <v>585</v>
      </c>
      <c r="H26" s="559"/>
      <c r="I26" s="559"/>
      <c r="J26" s="291" t="s">
        <v>763</v>
      </c>
      <c r="K26" s="545"/>
      <c r="AF26" s="1633">
        <v>23</v>
      </c>
    </row>
    <row customHeight="1" ht="19.95">
      <c r="D27" s="1640"/>
      <c r="E27" s="1677" t="s">
        <v>764</v>
      </c>
      <c r="F27" s="1652" t="s">
        <v>765</v>
      </c>
      <c r="G27" s="1656" t="s">
        <v>585</v>
      </c>
      <c r="H27" s="1678"/>
      <c r="I27" s="1678"/>
      <c r="J27" s="291"/>
      <c r="K27" s="545"/>
      <c r="AF27" s="1633">
        <v>19</v>
      </c>
    </row>
    <row customHeight="1" ht="19.95">
      <c r="D28" s="1640"/>
      <c r="E28" s="1677" t="s">
        <v>766</v>
      </c>
      <c r="F28" s="1652" t="s">
        <v>767</v>
      </c>
      <c r="G28" s="1656" t="s">
        <v>585</v>
      </c>
      <c r="H28" s="1678"/>
      <c r="I28" s="1678"/>
      <c r="J28" s="291"/>
      <c r="K28" s="545"/>
      <c r="AF28" s="1633">
        <v>19</v>
      </c>
    </row>
    <row customHeight="1" ht="19.95">
      <c r="D29" s="1640"/>
      <c r="E29" s="1677" t="s">
        <v>768</v>
      </c>
      <c r="F29" s="956" t="s">
        <v>769</v>
      </c>
      <c r="G29" s="1656" t="s">
        <v>585</v>
      </c>
      <c r="H29" s="1678"/>
      <c r="I29" s="1678"/>
      <c r="J29" s="291"/>
      <c r="K29" s="545"/>
      <c r="AF29" s="1633">
        <v>19</v>
      </c>
    </row>
    <row customHeight="1" ht="19.95">
      <c r="D30" s="1640"/>
      <c r="E30" s="1677" t="s">
        <v>770</v>
      </c>
      <c r="F30" s="956" t="s">
        <v>771</v>
      </c>
      <c r="G30" s="1656" t="s">
        <v>585</v>
      </c>
      <c r="H30" s="1678"/>
      <c r="I30" s="1678"/>
      <c r="J30" s="291"/>
      <c r="K30" s="545"/>
      <c r="AF30" s="1633">
        <v>19</v>
      </c>
    </row>
    <row customHeight="1" ht="19.95">
      <c r="D31" s="1640"/>
      <c r="E31" s="1677" t="s">
        <v>772</v>
      </c>
      <c r="F31" s="956" t="s">
        <v>773</v>
      </c>
      <c r="G31" s="1656" t="s">
        <v>585</v>
      </c>
      <c r="H31" s="1678"/>
      <c r="I31" s="1678"/>
      <c r="J31" s="291"/>
      <c r="K31" s="545"/>
      <c r="AF31" s="1633">
        <v>19</v>
      </c>
    </row>
    <row s="1368" customFormat="1" customHeight="1" ht="35.699999999999996">
      <c r="A32" s="989"/>
      <c r="C32" s="1638"/>
      <c r="D32" s="1640"/>
      <c r="E32" s="1677" t="s">
        <v>774</v>
      </c>
      <c r="F32" s="956" t="s">
        <v>775</v>
      </c>
      <c r="G32" s="1646" t="s">
        <v>585</v>
      </c>
      <c r="H32" s="581">
        <f>SUM(H33:H34)</f>
        <v>0</v>
      </c>
      <c r="I32" s="581">
        <f>SUM(I33:I34)</f>
        <v>0</v>
      </c>
      <c r="J32" s="291" t="s">
        <v>776</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610</v>
      </c>
      <c r="G34" s="574"/>
      <c r="H34" s="575"/>
      <c r="I34" s="575"/>
      <c r="J34" s="303" t="s">
        <v>777</v>
      </c>
      <c r="K34" s="545"/>
      <c r="L34" s="1638"/>
      <c r="M34" s="1638"/>
      <c r="R34" s="1638"/>
      <c r="U34" s="546"/>
      <c r="AA34" s="1634"/>
      <c r="AB34" s="1634"/>
      <c r="AC34" s="1634"/>
      <c r="AD34" s="1634"/>
      <c r="AE34" s="1634"/>
      <c r="AF34" s="1162">
        <v>19</v>
      </c>
    </row>
    <row customHeight="1" ht="60">
      <c r="D35" s="1640"/>
      <c r="E35" s="1677" t="s">
        <v>778</v>
      </c>
      <c r="F35" s="956" t="s">
        <v>779</v>
      </c>
      <c r="G35" s="1656" t="s">
        <v>585</v>
      </c>
      <c r="H35" s="1678"/>
      <c r="I35" s="1678"/>
      <c r="J35" s="291" t="s">
        <v>780</v>
      </c>
      <c r="K35" s="545"/>
      <c r="AF35" s="1633">
        <v>57</v>
      </c>
    </row>
    <row s="1368" customFormat="1" customHeight="1" ht="24">
      <c r="A36" s="991" t="s">
        <v>611</v>
      </c>
      <c r="C36" s="1638"/>
      <c r="D36" s="1640"/>
      <c r="E36" s="1666" t="s">
        <v>94</v>
      </c>
      <c r="F36" s="709" t="s">
        <v>781</v>
      </c>
      <c r="G36" s="1645" t="s">
        <v>585</v>
      </c>
      <c r="H36" s="559"/>
      <c r="I36" s="559"/>
      <c r="J36" s="291" t="s">
        <v>782</v>
      </c>
      <c r="K36" s="545"/>
      <c r="L36" s="1638"/>
      <c r="M36" s="1638"/>
      <c r="R36" s="1638"/>
      <c r="U36" s="546"/>
      <c r="AA36" s="1634"/>
      <c r="AB36" s="1634"/>
      <c r="AC36" s="1634"/>
      <c r="AD36" s="1634"/>
      <c r="AE36" s="1634"/>
      <c r="AF36" s="1162">
        <v>23</v>
      </c>
    </row>
    <row s="1368" customFormat="1" customHeight="1" ht="35.699999999999996">
      <c r="A37" s="991"/>
      <c r="C37" s="1638"/>
      <c r="D37" s="1640"/>
      <c r="E37" s="1666" t="s">
        <v>348</v>
      </c>
      <c r="F37" s="956" t="s">
        <v>783</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95</v>
      </c>
      <c r="F38" s="709" t="s">
        <v>784</v>
      </c>
      <c r="G38" s="1645" t="s">
        <v>585</v>
      </c>
      <c r="H38" s="559"/>
      <c r="I38" s="559"/>
      <c r="J38" s="291" t="s">
        <v>785</v>
      </c>
      <c r="K38" s="545"/>
      <c r="L38" s="1638"/>
      <c r="M38" s="1638"/>
      <c r="R38" s="1638"/>
      <c r="U38" s="546"/>
      <c r="AA38" s="1634"/>
      <c r="AB38" s="1634"/>
      <c r="AC38" s="1634"/>
      <c r="AD38" s="1634"/>
      <c r="AE38" s="1634"/>
      <c r="AF38" s="1162">
        <v>19</v>
      </c>
    </row>
    <row s="1368" customFormat="1" customHeight="1" ht="24">
      <c r="A39" s="989"/>
      <c r="C39" s="1638"/>
      <c r="D39" s="577"/>
      <c r="E39" s="1666" t="s">
        <v>786</v>
      </c>
      <c r="F39" s="956" t="s">
        <v>787</v>
      </c>
      <c r="G39" s="1656" t="s">
        <v>585</v>
      </c>
      <c r="H39" s="559"/>
      <c r="I39" s="559"/>
      <c r="J39" s="291" t="s">
        <v>788</v>
      </c>
      <c r="K39" s="545"/>
      <c r="L39" s="1638"/>
      <c r="M39" s="1638"/>
      <c r="R39" s="1638"/>
      <c r="U39" s="546"/>
      <c r="AA39" s="1634"/>
      <c r="AB39" s="1634"/>
      <c r="AC39" s="1634"/>
      <c r="AD39" s="1634"/>
      <c r="AE39" s="1634"/>
      <c r="AF39" s="1162">
        <v>23</v>
      </c>
    </row>
    <row s="1368" customFormat="1" customHeight="1" ht="24">
      <c r="A40" s="989"/>
      <c r="C40" s="1638"/>
      <c r="D40" s="1640"/>
      <c r="E40" s="1666" t="s">
        <v>789</v>
      </c>
      <c r="F40" s="1652" t="s">
        <v>790</v>
      </c>
      <c r="G40" s="1645" t="s">
        <v>585</v>
      </c>
      <c r="H40" s="559"/>
      <c r="I40" s="559"/>
      <c r="J40" s="291" t="s">
        <v>791</v>
      </c>
      <c r="K40" s="545"/>
      <c r="L40" s="1638"/>
      <c r="M40" s="1638"/>
      <c r="R40" s="1638"/>
      <c r="U40" s="546"/>
      <c r="AA40" s="1634"/>
      <c r="AB40" s="1634"/>
      <c r="AC40" s="1634"/>
      <c r="AD40" s="1634"/>
      <c r="AE40" s="1634"/>
      <c r="AF40" s="1162">
        <v>23</v>
      </c>
    </row>
    <row s="1368" customFormat="1" customHeight="1" ht="24">
      <c r="A41" s="989"/>
      <c r="C41" s="1638"/>
      <c r="D41" s="1640"/>
      <c r="E41" s="1666" t="s">
        <v>792</v>
      </c>
      <c r="F41" s="1652" t="s">
        <v>793</v>
      </c>
      <c r="G41" s="1645" t="s">
        <v>585</v>
      </c>
      <c r="H41" s="559"/>
      <c r="I41" s="559"/>
      <c r="J41" s="291" t="s">
        <v>794</v>
      </c>
      <c r="K41" s="545"/>
      <c r="L41" s="1638"/>
      <c r="M41" s="1638"/>
      <c r="R41" s="1638"/>
      <c r="U41" s="546"/>
      <c r="AA41" s="1634"/>
      <c r="AB41" s="1634"/>
      <c r="AC41" s="1634"/>
      <c r="AD41" s="1634"/>
      <c r="AE41" s="1634"/>
      <c r="AF41" s="1162">
        <v>23</v>
      </c>
    </row>
    <row s="1368" customFormat="1" customHeight="1" ht="24">
      <c r="A42" s="989"/>
      <c r="C42" s="1638"/>
      <c r="D42" s="1640"/>
      <c r="E42" s="1666" t="s">
        <v>795</v>
      </c>
      <c r="F42" s="1652" t="s">
        <v>796</v>
      </c>
      <c r="G42" s="1645" t="s">
        <v>585</v>
      </c>
      <c r="H42" s="559"/>
      <c r="I42" s="559"/>
      <c r="J42" s="291" t="s">
        <v>797</v>
      </c>
      <c r="K42" s="545"/>
      <c r="L42" s="1638"/>
      <c r="M42" s="1638"/>
      <c r="R42" s="1638"/>
      <c r="U42" s="546"/>
      <c r="AA42" s="1634"/>
      <c r="AB42" s="1634"/>
      <c r="AC42" s="1634"/>
      <c r="AD42" s="1634"/>
      <c r="AE42" s="1634"/>
      <c r="AF42" s="1162">
        <v>23</v>
      </c>
    </row>
    <row s="1368" customFormat="1" customHeight="1" ht="35.699999999999996">
      <c r="A43" s="989"/>
      <c r="C43" s="1638" t="s">
        <v>621</v>
      </c>
      <c r="D43" s="1640"/>
      <c r="E43" s="1666" t="s">
        <v>125</v>
      </c>
      <c r="F43" s="709" t="s">
        <v>662</v>
      </c>
      <c r="G43" s="1648" t="s">
        <v>798</v>
      </c>
      <c r="H43" s="403"/>
      <c r="I43" s="403"/>
      <c r="J43" s="291" t="s">
        <v>799</v>
      </c>
      <c r="K43" s="545"/>
      <c r="L43" s="1638"/>
      <c r="M43" s="1638"/>
      <c r="R43" s="1638"/>
      <c r="U43" s="546"/>
      <c r="AA43" s="1634"/>
      <c r="AB43" s="1634"/>
      <c r="AC43" s="1634"/>
      <c r="AD43" s="1634"/>
      <c r="AE43" s="1634"/>
      <c r="AF43" s="1162">
        <v>34</v>
      </c>
    </row>
    <row s="1368" customFormat="1" customHeight="1" ht="35.699999999999996">
      <c r="A44" s="989"/>
      <c r="C44" s="1638"/>
      <c r="D44" s="1640"/>
      <c r="E44" s="1666" t="s">
        <v>96</v>
      </c>
      <c r="F44" s="709" t="s">
        <v>800</v>
      </c>
      <c r="G44" s="1645" t="s">
        <v>801</v>
      </c>
      <c r="H44" s="547"/>
      <c r="I44" s="547"/>
      <c r="J44" s="291" t="s">
        <v>802</v>
      </c>
      <c r="K44" s="545"/>
      <c r="L44" s="1638"/>
      <c r="M44" s="1638"/>
      <c r="R44" s="1638"/>
      <c r="U44" s="546"/>
      <c r="AA44" s="1634"/>
      <c r="AB44" s="1634"/>
      <c r="AC44" s="1634"/>
      <c r="AD44" s="1634"/>
      <c r="AE44" s="1634"/>
      <c r="AF44" s="1162">
        <v>34</v>
      </c>
    </row>
    <row s="1368" customFormat="1" customHeight="1" ht="24">
      <c r="A45" s="989"/>
      <c r="C45" s="1638"/>
      <c r="D45" s="1640"/>
      <c r="E45" s="1666" t="s">
        <v>97</v>
      </c>
      <c r="F45" s="709" t="s">
        <v>803</v>
      </c>
      <c r="G45" s="1656" t="s">
        <v>804</v>
      </c>
      <c r="H45" s="547"/>
      <c r="I45" s="547"/>
      <c r="J45" s="291" t="s">
        <v>805</v>
      </c>
      <c r="K45" s="545"/>
      <c r="L45" s="1638"/>
      <c r="M45" s="1638"/>
      <c r="R45" s="1638"/>
      <c r="U45" s="546"/>
      <c r="AA45" s="1634"/>
      <c r="AB45" s="1634"/>
      <c r="AC45" s="1634"/>
      <c r="AD45" s="1634"/>
      <c r="AE45" s="1634"/>
      <c r="AF45" s="1162">
        <v>23</v>
      </c>
    </row>
    <row s="1368" customFormat="1" customHeight="1" ht="19.95">
      <c r="A46" s="989"/>
      <c r="C46" s="1638"/>
      <c r="D46" s="1640"/>
      <c r="E46" s="1666" t="s">
        <v>126</v>
      </c>
      <c r="F46" s="709" t="s">
        <v>806</v>
      </c>
      <c r="G46" s="1645" t="s">
        <v>623</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86</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2C9DF-CBCD-8BF7-FDBA-1B51286164E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585</v>
      </c>
      <c r="H2" s="543"/>
      <c r="I2" s="543"/>
      <c r="J2" s="544" t="s">
        <v>588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807</v>
      </c>
      <c r="F6" s="2250"/>
      <c r="G6" s="2250"/>
      <c r="H6" s="2250"/>
      <c r="I6" s="2250"/>
      <c r="J6" s="558"/>
      <c r="AF6" s="1633">
        <v>32</v>
      </c>
    </row>
    <row customHeight="1" ht="25.2">
      <c r="E7" s="2251" t="str">
        <f>IF(org=0,"Не определено",org)</f>
        <v>МП г.о. Саранск "Саранское водопроводно-канализационное хозяйство"</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131</v>
      </c>
      <c r="AF9" s="1638">
        <v>1</v>
      </c>
    </row>
    <row customHeight="1" ht="11.549999999999999">
      <c r="E10" s="713"/>
      <c r="F10" s="2369" t="s">
        <v>120</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597</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598</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324</v>
      </c>
      <c r="F13" s="2372"/>
      <c r="G13" s="2372"/>
      <c r="H13" s="1658"/>
      <c r="I13" s="1658"/>
      <c r="J13" s="2129"/>
      <c r="AF13" s="1633">
        <v>11</v>
      </c>
    </row>
    <row customHeight="1" ht="24">
      <c r="E14" s="1659" t="s">
        <v>92</v>
      </c>
      <c r="F14" s="1662" t="s">
        <v>326</v>
      </c>
      <c r="G14" s="1662" t="s">
        <v>599</v>
      </c>
      <c r="H14" s="1662" t="s">
        <v>327</v>
      </c>
      <c r="I14" s="1662" t="s">
        <v>327</v>
      </c>
      <c r="J14" s="2129"/>
      <c r="AF14" s="1633">
        <v>23</v>
      </c>
    </row>
    <row customHeight="1" ht="19.95">
      <c r="D15" s="1640"/>
      <c r="E15" s="1632" t="s">
        <v>124</v>
      </c>
      <c r="F15" s="709" t="s">
        <v>808</v>
      </c>
      <c r="G15" s="1659" t="s">
        <v>585</v>
      </c>
      <c r="H15" s="559"/>
      <c r="I15" s="559"/>
      <c r="J15" s="291" t="s">
        <v>809</v>
      </c>
      <c r="K15" s="545" t="s">
        <v>663</v>
      </c>
      <c r="AF15" s="1633">
        <v>19</v>
      </c>
    </row>
    <row customHeight="1" ht="24">
      <c r="D16" s="1640"/>
      <c r="E16" s="1632" t="s">
        <v>107</v>
      </c>
      <c r="F16" s="1667" t="s">
        <v>810</v>
      </c>
      <c r="G16" s="1659" t="s">
        <v>585</v>
      </c>
      <c r="H16" s="560">
        <f>SUM(H17,H20:H27)</f>
        <v>0</v>
      </c>
      <c r="I16" s="560">
        <f>SUM(I17,I20:I27)</f>
        <v>0</v>
      </c>
      <c r="J16" s="291" t="s">
        <v>811</v>
      </c>
      <c r="K16" s="545" t="s">
        <v>663</v>
      </c>
      <c r="AF16" s="1633">
        <v>23</v>
      </c>
    </row>
    <row customHeight="1" ht="35.699999999999996">
      <c r="D17" s="1640"/>
      <c r="E17" s="1666" t="s">
        <v>741</v>
      </c>
      <c r="F17" s="1669" t="s">
        <v>812</v>
      </c>
      <c r="G17" s="1656" t="s">
        <v>585</v>
      </c>
      <c r="H17" s="559"/>
      <c r="I17" s="559"/>
      <c r="J17" s="291" t="s">
        <v>813</v>
      </c>
      <c r="K17" s="545"/>
      <c r="AF17" s="1633">
        <v>34</v>
      </c>
    </row>
    <row customHeight="1" ht="19.95">
      <c r="D18" s="1640"/>
      <c r="E18" s="1666" t="s">
        <v>744</v>
      </c>
      <c r="F18" s="1670" t="s">
        <v>814</v>
      </c>
      <c r="G18" s="1656" t="s">
        <v>585</v>
      </c>
      <c r="H18" s="559"/>
      <c r="I18" s="559"/>
      <c r="J18" s="291"/>
      <c r="K18" s="545"/>
      <c r="AF18" s="1633">
        <v>19</v>
      </c>
    </row>
    <row customHeight="1" ht="24">
      <c r="D19" s="1640"/>
      <c r="E19" s="1666" t="s">
        <v>747</v>
      </c>
      <c r="F19" s="1670" t="s">
        <v>815</v>
      </c>
      <c r="G19" s="1656" t="s">
        <v>585</v>
      </c>
      <c r="H19" s="559"/>
      <c r="I19" s="559"/>
      <c r="J19" s="291"/>
      <c r="K19" s="545"/>
      <c r="AF19" s="1633">
        <v>23</v>
      </c>
    </row>
    <row customHeight="1" ht="35.699999999999996">
      <c r="D20" s="1640"/>
      <c r="E20" s="1666" t="s">
        <v>331</v>
      </c>
      <c r="F20" s="1669" t="s">
        <v>816</v>
      </c>
      <c r="G20" s="1656" t="s">
        <v>585</v>
      </c>
      <c r="H20" s="559"/>
      <c r="I20" s="559"/>
      <c r="J20" s="291"/>
      <c r="K20" s="545"/>
      <c r="AF20" s="1633">
        <v>34</v>
      </c>
    </row>
    <row customHeight="1" ht="48.29999999999999">
      <c r="D21" s="1640"/>
      <c r="E21" s="1666" t="s">
        <v>334</v>
      </c>
      <c r="F21" s="1669" t="s">
        <v>817</v>
      </c>
      <c r="G21" s="1656" t="s">
        <v>585</v>
      </c>
      <c r="H21" s="559"/>
      <c r="I21" s="559"/>
      <c r="J21" s="291"/>
      <c r="K21" s="545"/>
      <c r="AF21" s="1633">
        <v>46</v>
      </c>
    </row>
    <row customHeight="1" ht="60">
      <c r="D22" s="1640"/>
      <c r="E22" s="1666" t="s">
        <v>761</v>
      </c>
      <c r="F22" s="1669" t="s">
        <v>818</v>
      </c>
      <c r="G22" s="1656" t="s">
        <v>585</v>
      </c>
      <c r="H22" s="559"/>
      <c r="I22" s="559"/>
      <c r="J22" s="291"/>
      <c r="K22" s="545"/>
      <c r="AF22" s="1633">
        <v>57</v>
      </c>
    </row>
    <row customHeight="1" ht="35.699999999999996">
      <c r="D23" s="1640"/>
      <c r="E23" s="1666" t="s">
        <v>768</v>
      </c>
      <c r="F23" s="1669" t="s">
        <v>819</v>
      </c>
      <c r="G23" s="1656" t="s">
        <v>585</v>
      </c>
      <c r="H23" s="559"/>
      <c r="I23" s="559"/>
      <c r="J23" s="291"/>
      <c r="K23" s="545"/>
      <c r="AF23" s="1633">
        <v>34</v>
      </c>
    </row>
    <row customHeight="1" ht="35.699999999999996">
      <c r="D24" s="1640"/>
      <c r="E24" s="1666" t="s">
        <v>770</v>
      </c>
      <c r="F24" s="1669" t="s">
        <v>820</v>
      </c>
      <c r="G24" s="1656" t="s">
        <v>585</v>
      </c>
      <c r="H24" s="559"/>
      <c r="I24" s="559"/>
      <c r="J24" s="291"/>
      <c r="K24" s="545"/>
      <c r="AF24" s="1633">
        <v>34</v>
      </c>
    </row>
    <row customHeight="1" ht="24">
      <c r="D25" s="1640"/>
      <c r="E25" s="1666" t="s">
        <v>772</v>
      </c>
      <c r="F25" s="1669" t="s">
        <v>821</v>
      </c>
      <c r="G25" s="1656" t="s">
        <v>585</v>
      </c>
      <c r="H25" s="559"/>
      <c r="I25" s="559"/>
      <c r="J25" s="291"/>
      <c r="K25" s="545"/>
      <c r="AF25" s="1633">
        <v>23</v>
      </c>
    </row>
    <row customHeight="1" ht="76.5">
      <c r="D26" s="1640"/>
      <c r="E26" s="1666" t="s">
        <v>774</v>
      </c>
      <c r="F26" s="1669" t="s">
        <v>822</v>
      </c>
      <c r="G26" s="1656" t="s">
        <v>585</v>
      </c>
      <c r="H26" s="559"/>
      <c r="I26" s="559"/>
      <c r="J26" s="291"/>
      <c r="K26" s="545"/>
      <c r="AF26" s="1633">
        <v>73</v>
      </c>
    </row>
    <row s="1368" customFormat="1" customHeight="1" ht="35.699999999999996">
      <c r="A27" s="989"/>
      <c r="C27" s="1638"/>
      <c r="D27" s="1640"/>
      <c r="E27" s="1631" t="s">
        <v>778</v>
      </c>
      <c r="F27" s="1630" t="s">
        <v>823</v>
      </c>
      <c r="G27" s="1657" t="s">
        <v>585</v>
      </c>
      <c r="H27" s="581">
        <f>SUM(H28:H29)</f>
        <v>0</v>
      </c>
      <c r="I27" s="581">
        <f>SUM(I28:I29)</f>
        <v>0</v>
      </c>
      <c r="J27" s="291" t="s">
        <v>776</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610</v>
      </c>
      <c r="G29" s="574"/>
      <c r="H29" s="575"/>
      <c r="I29" s="575"/>
      <c r="J29" s="303" t="s">
        <v>777</v>
      </c>
      <c r="K29" s="545"/>
      <c r="L29" s="1638"/>
      <c r="M29" s="1638"/>
      <c r="R29" s="1638"/>
      <c r="U29" s="546"/>
      <c r="AA29" s="1634"/>
      <c r="AB29" s="1634"/>
      <c r="AC29" s="1634"/>
      <c r="AD29" s="1634"/>
      <c r="AE29" s="1634"/>
      <c r="AF29" s="1162">
        <v>19</v>
      </c>
    </row>
    <row s="1368" customFormat="1" customHeight="1" ht="24">
      <c r="A30" s="989"/>
      <c r="C30" s="1638"/>
      <c r="D30" s="1640"/>
      <c r="E30" s="1666" t="s">
        <v>94</v>
      </c>
      <c r="F30" s="1663" t="s">
        <v>824</v>
      </c>
      <c r="G30" s="1656" t="s">
        <v>585</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95</v>
      </c>
      <c r="F31" s="1663" t="s">
        <v>825</v>
      </c>
      <c r="G31" s="1656" t="s">
        <v>585</v>
      </c>
      <c r="H31" s="559"/>
      <c r="I31" s="559"/>
      <c r="J31" s="291" t="s">
        <v>826</v>
      </c>
      <c r="K31" s="545"/>
      <c r="L31" s="1638"/>
      <c r="M31" s="1638"/>
      <c r="R31" s="1638"/>
      <c r="U31" s="546"/>
      <c r="AA31" s="1634"/>
      <c r="AB31" s="1634"/>
      <c r="AC31" s="1634"/>
      <c r="AD31" s="1634"/>
      <c r="AE31" s="1634"/>
      <c r="AF31" s="1162">
        <v>34</v>
      </c>
    </row>
    <row s="1368" customFormat="1" customHeight="1" ht="24">
      <c r="A32" s="989"/>
      <c r="C32" s="1638"/>
      <c r="D32" s="1640"/>
      <c r="E32" s="1666" t="s">
        <v>786</v>
      </c>
      <c r="F32" s="692" t="s">
        <v>790</v>
      </c>
      <c r="G32" s="1656" t="s">
        <v>585</v>
      </c>
      <c r="H32" s="559"/>
      <c r="I32" s="559"/>
      <c r="J32" s="291" t="s">
        <v>827</v>
      </c>
      <c r="K32" s="545"/>
      <c r="L32" s="1638"/>
      <c r="M32" s="1638"/>
      <c r="R32" s="1638"/>
      <c r="U32" s="546"/>
      <c r="AA32" s="1634"/>
      <c r="AB32" s="1634"/>
      <c r="AC32" s="1634"/>
      <c r="AD32" s="1634"/>
      <c r="AE32" s="1634"/>
      <c r="AF32" s="1162">
        <v>23</v>
      </c>
    </row>
    <row s="1368" customFormat="1" customHeight="1" ht="24">
      <c r="A33" s="989"/>
      <c r="C33" s="1638"/>
      <c r="D33" s="1640"/>
      <c r="E33" s="1666" t="s">
        <v>828</v>
      </c>
      <c r="F33" s="692" t="s">
        <v>829</v>
      </c>
      <c r="G33" s="1656" t="s">
        <v>585</v>
      </c>
      <c r="H33" s="559"/>
      <c r="I33" s="559"/>
      <c r="J33" s="291" t="s">
        <v>830</v>
      </c>
      <c r="K33" s="545"/>
      <c r="L33" s="1638"/>
      <c r="M33" s="1638"/>
      <c r="R33" s="1638"/>
      <c r="U33" s="546"/>
      <c r="AA33" s="1634"/>
      <c r="AB33" s="1634"/>
      <c r="AC33" s="1634"/>
      <c r="AD33" s="1634"/>
      <c r="AE33" s="1634"/>
      <c r="AF33" s="1162">
        <v>23</v>
      </c>
    </row>
    <row s="1368" customFormat="1" customHeight="1" ht="24">
      <c r="A34" s="989"/>
      <c r="C34" s="1638"/>
      <c r="D34" s="1640"/>
      <c r="E34" s="1666" t="s">
        <v>831</v>
      </c>
      <c r="F34" s="692" t="s">
        <v>796</v>
      </c>
      <c r="G34" s="1656" t="s">
        <v>585</v>
      </c>
      <c r="H34" s="559"/>
      <c r="I34" s="559"/>
      <c r="J34" s="291" t="s">
        <v>832</v>
      </c>
      <c r="K34" s="545"/>
      <c r="L34" s="1638"/>
      <c r="M34" s="1638"/>
      <c r="R34" s="1638"/>
      <c r="U34" s="546"/>
      <c r="AA34" s="1634"/>
      <c r="AB34" s="1634"/>
      <c r="AC34" s="1634"/>
      <c r="AD34" s="1634"/>
      <c r="AE34" s="1634"/>
      <c r="AF34" s="1162">
        <v>23</v>
      </c>
    </row>
    <row s="1368" customFormat="1" customHeight="1" ht="35.699999999999996">
      <c r="A35" s="989"/>
      <c r="C35" s="1638" t="s">
        <v>621</v>
      </c>
      <c r="D35" s="1640"/>
      <c r="E35" s="1666" t="s">
        <v>125</v>
      </c>
      <c r="F35" s="1663" t="s">
        <v>662</v>
      </c>
      <c r="G35" s="1659" t="s">
        <v>330</v>
      </c>
      <c r="H35" s="403"/>
      <c r="I35" s="403"/>
      <c r="J35" s="291" t="s">
        <v>833</v>
      </c>
      <c r="K35" s="545"/>
      <c r="L35" s="1638"/>
      <c r="M35" s="1638"/>
      <c r="R35" s="1638"/>
      <c r="U35" s="546"/>
      <c r="AA35" s="1634"/>
      <c r="AB35" s="1634"/>
      <c r="AC35" s="1634"/>
      <c r="AD35" s="1634"/>
      <c r="AE35" s="1634"/>
      <c r="AF35" s="1162">
        <v>34</v>
      </c>
    </row>
    <row s="1368" customFormat="1" customHeight="1" ht="35.699999999999996">
      <c r="A36" s="989"/>
      <c r="C36" s="1638"/>
      <c r="D36" s="1640"/>
      <c r="E36" s="1666" t="s">
        <v>96</v>
      </c>
      <c r="F36" s="1663" t="s">
        <v>834</v>
      </c>
      <c r="G36" s="1656" t="s">
        <v>801</v>
      </c>
      <c r="H36" s="547"/>
      <c r="I36" s="547"/>
      <c r="J36" s="291" t="s">
        <v>802</v>
      </c>
      <c r="K36" s="545"/>
      <c r="L36" s="1638"/>
      <c r="M36" s="1638"/>
      <c r="R36" s="1638"/>
      <c r="U36" s="546"/>
      <c r="AA36" s="1634"/>
      <c r="AB36" s="1634"/>
      <c r="AC36" s="1634"/>
      <c r="AD36" s="1634"/>
      <c r="AE36" s="1634"/>
      <c r="AF36" s="1162">
        <v>34</v>
      </c>
    </row>
    <row s="1368" customFormat="1" customHeight="1" ht="24">
      <c r="A37" s="989"/>
      <c r="C37" s="1638"/>
      <c r="D37" s="1640"/>
      <c r="E37" s="1666" t="s">
        <v>97</v>
      </c>
      <c r="F37" s="1663" t="s">
        <v>835</v>
      </c>
      <c r="G37" s="1656" t="s">
        <v>804</v>
      </c>
      <c r="H37" s="547"/>
      <c r="I37" s="547"/>
      <c r="J37" s="291" t="s">
        <v>805</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836</v>
      </c>
      <c r="F39" s="2287" t="s">
        <v>837</v>
      </c>
      <c r="G39" s="2287"/>
      <c r="H39" s="371"/>
      <c r="I39" s="371"/>
      <c r="J39" s="371"/>
      <c r="AF39" s="1633">
        <v>26</v>
      </c>
    </row>
    <row s="1643" customFormat="1" customHeight="1" ht="39.75">
      <c r="A40" s="989"/>
      <c r="B40" s="1638"/>
      <c r="C40" s="1638"/>
      <c r="D40" s="353"/>
      <c r="F40" s="2287" t="s">
        <v>838</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86</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FB226-51E6-0D66-864F-F77A0C513AE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МП г.о. Саранск "Саранское водопроводно-канализационное хозяйство"</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131</v>
      </c>
      <c r="J6" s="1024"/>
      <c r="X6" s="507">
        <v>1</v>
      </c>
    </row>
    <row customHeight="1" ht="11.549999999999999">
      <c r="D7" s="713"/>
      <c r="E7" s="2369" t="s">
        <v>120</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597</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598</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324</v>
      </c>
      <c r="E10" s="2104"/>
      <c r="F10" s="2104"/>
      <c r="G10" s="2104"/>
      <c r="H10" s="2104"/>
      <c r="I10" s="2104"/>
      <c r="J10" s="2105"/>
      <c r="K10" s="2201"/>
      <c r="L10" s="511"/>
      <c r="X10" s="760">
        <v>11</v>
      </c>
    </row>
    <row s="1637" customFormat="1" customHeight="1" ht="24">
      <c r="A11" s="2387"/>
      <c r="B11" s="2387"/>
      <c r="C11" s="659"/>
      <c r="D11" s="705" t="s">
        <v>92</v>
      </c>
      <c r="E11" s="707" t="s">
        <v>839</v>
      </c>
      <c r="F11" s="707" t="s">
        <v>599</v>
      </c>
      <c r="G11" s="467" t="s">
        <v>327</v>
      </c>
      <c r="H11" s="467" t="s">
        <v>414</v>
      </c>
      <c r="I11" s="809" t="s">
        <v>327</v>
      </c>
      <c r="J11" s="810" t="s">
        <v>414</v>
      </c>
      <c r="K11" s="2234"/>
      <c r="L11" s="660"/>
      <c r="X11" s="511">
        <v>23</v>
      </c>
    </row>
    <row s="1644" customFormat="1" customHeight="1" ht="10.5">
      <c r="A12" s="954"/>
      <c r="D12" s="1027" t="s">
        <v>124</v>
      </c>
      <c r="E12" s="1027" t="s">
        <v>107</v>
      </c>
      <c r="F12" s="1027" t="s">
        <v>94</v>
      </c>
      <c r="G12" s="1028" t="str">
        <f>G1&amp;".1"</f>
        <v>4.1</v>
      </c>
      <c r="H12" s="1028" t="str">
        <f>G1&amp;".2"</f>
        <v>4.2</v>
      </c>
      <c r="I12" s="1028" t="str">
        <f>I1&amp;".1"</f>
        <v>4.1</v>
      </c>
      <c r="J12" s="1028" t="str">
        <f>I1&amp;".2"</f>
        <v>4.2</v>
      </c>
      <c r="K12" s="1028"/>
      <c r="X12" s="513">
        <v>10</v>
      </c>
    </row>
    <row customHeight="1" ht="22.5" hidden="1">
      <c r="A13" s="2394" t="s">
        <v>840</v>
      </c>
      <c r="D13" s="955" t="s">
        <v>124</v>
      </c>
      <c r="E13" s="281" t="s">
        <v>841</v>
      </c>
      <c r="F13" s="662" t="s">
        <v>842</v>
      </c>
      <c r="G13" s="559"/>
      <c r="H13" s="663"/>
      <c r="I13" s="559"/>
      <c r="J13" s="663"/>
      <c r="K13" s="291" t="s">
        <v>843</v>
      </c>
      <c r="L13" s="722"/>
      <c r="X13" s="507">
        <v>0</v>
      </c>
    </row>
    <row customHeight="1" ht="22.5" hidden="1">
      <c r="A14" s="2394"/>
      <c r="D14" s="541" t="s">
        <v>107</v>
      </c>
      <c r="E14" s="281" t="s">
        <v>844</v>
      </c>
      <c r="F14" s="662" t="s">
        <v>845</v>
      </c>
      <c r="G14" s="559"/>
      <c r="H14" s="664"/>
      <c r="I14" s="559"/>
      <c r="J14" s="664"/>
      <c r="K14" s="291" t="s">
        <v>846</v>
      </c>
      <c r="L14" s="722"/>
      <c r="X14" s="507">
        <v>0</v>
      </c>
    </row>
    <row s="1637" customFormat="1" customHeight="1" ht="78.75" hidden="1">
      <c r="A15" s="2394"/>
      <c r="B15" s="513"/>
      <c r="D15" s="955" t="s">
        <v>94</v>
      </c>
      <c r="E15" s="709" t="s">
        <v>847</v>
      </c>
      <c r="F15" s="952" t="s">
        <v>330</v>
      </c>
      <c r="G15" s="952" t="s">
        <v>330</v>
      </c>
      <c r="H15" s="108"/>
      <c r="I15" s="952" t="s">
        <v>330</v>
      </c>
      <c r="J15" s="108"/>
      <c r="K15" s="291" t="s">
        <v>848</v>
      </c>
      <c r="L15" s="722"/>
      <c r="X15" s="760">
        <v>0</v>
      </c>
    </row>
    <row s="1637" customFormat="1" customHeight="1" ht="22.5" hidden="1">
      <c r="A16" s="2394"/>
      <c r="B16" s="513"/>
      <c r="D16" s="955" t="s">
        <v>348</v>
      </c>
      <c r="E16" s="956" t="s">
        <v>849</v>
      </c>
      <c r="F16" s="952" t="s">
        <v>850</v>
      </c>
      <c r="G16" s="819"/>
      <c r="H16" s="108"/>
      <c r="I16" s="819"/>
      <c r="J16" s="108"/>
      <c r="K16" s="291"/>
      <c r="L16" s="722"/>
      <c r="X16" s="760">
        <v>0</v>
      </c>
    </row>
    <row s="1637" customFormat="1" customHeight="1" ht="22.5" hidden="1">
      <c r="A17" s="2394"/>
      <c r="B17" s="513"/>
      <c r="D17" s="955" t="s">
        <v>356</v>
      </c>
      <c r="E17" s="956" t="s">
        <v>851</v>
      </c>
      <c r="F17" s="952" t="s">
        <v>852</v>
      </c>
      <c r="G17" s="819"/>
      <c r="H17" s="108"/>
      <c r="I17" s="819"/>
      <c r="J17" s="108"/>
      <c r="K17" s="291"/>
      <c r="L17" s="722"/>
      <c r="X17" s="760">
        <v>0</v>
      </c>
    </row>
    <row s="1637" customFormat="1" customHeight="1" ht="33.75" hidden="1">
      <c r="A18" s="2394"/>
      <c r="B18" s="513"/>
      <c r="D18" s="955" t="s">
        <v>358</v>
      </c>
      <c r="E18" s="956" t="s">
        <v>853</v>
      </c>
      <c r="F18" s="952" t="s">
        <v>604</v>
      </c>
      <c r="G18" s="682"/>
      <c r="H18" s="108"/>
      <c r="I18" s="682"/>
      <c r="J18" s="108"/>
      <c r="K18" s="291"/>
      <c r="L18" s="722"/>
      <c r="X18" s="760">
        <v>0</v>
      </c>
    </row>
    <row customHeight="1" ht="101.25" hidden="1">
      <c r="A19" s="2394"/>
      <c r="D19" s="955" t="s">
        <v>95</v>
      </c>
      <c r="E19" s="281" t="s">
        <v>854</v>
      </c>
      <c r="F19" s="662" t="s">
        <v>579</v>
      </c>
      <c r="G19" s="665"/>
      <c r="H19" s="664"/>
      <c r="I19" s="957"/>
      <c r="J19" s="664"/>
      <c r="K19" s="291" t="s">
        <v>855</v>
      </c>
      <c r="L19" s="722"/>
      <c r="X19" s="507">
        <v>0</v>
      </c>
    </row>
    <row s="1637" customFormat="1" customHeight="1" ht="18.75" hidden="1">
      <c r="A20" s="2394"/>
      <c r="C20" s="958"/>
      <c r="D20" s="955" t="s">
        <v>786</v>
      </c>
      <c r="E20" s="956" t="s">
        <v>856</v>
      </c>
      <c r="F20" s="952" t="s">
        <v>330</v>
      </c>
      <c r="G20" s="952" t="s">
        <v>330</v>
      </c>
      <c r="H20" s="951" t="s">
        <v>330</v>
      </c>
      <c r="I20" s="952" t="s">
        <v>330</v>
      </c>
      <c r="J20" s="951" t="s">
        <v>330</v>
      </c>
      <c r="K20" s="950"/>
      <c r="L20" s="722"/>
      <c r="W20" s="677"/>
      <c r="X20" s="760">
        <v>0</v>
      </c>
    </row>
    <row s="1637" customFormat="1" customHeight="1" ht="33.75" hidden="1">
      <c r="A21" s="2394"/>
      <c r="C21" s="958"/>
      <c r="D21" s="955" t="s">
        <v>789</v>
      </c>
      <c r="E21" s="578" t="s">
        <v>857</v>
      </c>
      <c r="F21" s="952" t="s">
        <v>858</v>
      </c>
      <c r="G21" s="682"/>
      <c r="H21" s="108"/>
      <c r="I21" s="682"/>
      <c r="J21" s="108"/>
      <c r="K21" s="950"/>
      <c r="L21" s="722"/>
      <c r="W21" s="677"/>
      <c r="X21" s="760">
        <v>0</v>
      </c>
    </row>
    <row s="1637" customFormat="1" customHeight="1" ht="33.75" hidden="1">
      <c r="A22" s="2394"/>
      <c r="C22" s="958"/>
      <c r="D22" s="955" t="s">
        <v>792</v>
      </c>
      <c r="E22" s="578" t="s">
        <v>859</v>
      </c>
      <c r="F22" s="952" t="s">
        <v>860</v>
      </c>
      <c r="G22" s="682"/>
      <c r="H22" s="108"/>
      <c r="I22" s="682"/>
      <c r="J22" s="108"/>
      <c r="K22" s="950"/>
      <c r="L22" s="722"/>
      <c r="W22" s="677"/>
      <c r="X22" s="760">
        <v>0</v>
      </c>
    </row>
    <row s="1637" customFormat="1" customHeight="1" ht="22.5" hidden="1">
      <c r="A23" s="2394"/>
      <c r="C23" s="958"/>
      <c r="D23" s="955" t="s">
        <v>828</v>
      </c>
      <c r="E23" s="956" t="s">
        <v>861</v>
      </c>
      <c r="F23" s="952" t="s">
        <v>330</v>
      </c>
      <c r="G23" s="952" t="s">
        <v>330</v>
      </c>
      <c r="H23" s="951" t="s">
        <v>330</v>
      </c>
      <c r="I23" s="952" t="s">
        <v>330</v>
      </c>
      <c r="J23" s="951" t="s">
        <v>330</v>
      </c>
      <c r="K23" s="950"/>
      <c r="L23" s="722"/>
      <c r="W23" s="677"/>
      <c r="X23" s="760">
        <v>0</v>
      </c>
    </row>
    <row s="1637" customFormat="1" customHeight="1" ht="22.5" hidden="1">
      <c r="A24" s="2394"/>
      <c r="C24" s="958"/>
      <c r="D24" s="955" t="s">
        <v>862</v>
      </c>
      <c r="E24" s="578" t="s">
        <v>863</v>
      </c>
      <c r="F24" s="952" t="s">
        <v>864</v>
      </c>
      <c r="G24" s="682"/>
      <c r="H24" s="688"/>
      <c r="I24" s="682"/>
      <c r="J24" s="688"/>
      <c r="K24" s="950"/>
      <c r="L24" s="722"/>
      <c r="W24" s="677"/>
      <c r="X24" s="760">
        <v>0</v>
      </c>
    </row>
    <row s="1637" customFormat="1" customHeight="1" ht="22.5" hidden="1">
      <c r="A25" s="2394"/>
      <c r="C25" s="958"/>
      <c r="D25" s="955" t="s">
        <v>865</v>
      </c>
      <c r="E25" s="578" t="s">
        <v>866</v>
      </c>
      <c r="F25" s="952" t="s">
        <v>330</v>
      </c>
      <c r="G25" s="952" t="s">
        <v>330</v>
      </c>
      <c r="H25" s="951" t="s">
        <v>330</v>
      </c>
      <c r="I25" s="952" t="s">
        <v>330</v>
      </c>
      <c r="J25" s="951" t="s">
        <v>330</v>
      </c>
      <c r="K25" s="950"/>
      <c r="L25" s="722"/>
      <c r="W25" s="677"/>
      <c r="X25" s="760">
        <v>0</v>
      </c>
    </row>
    <row s="1637" customFormat="1" customHeight="1" ht="18.75" hidden="1">
      <c r="A26" s="2394"/>
      <c r="C26" s="958"/>
      <c r="D26" s="955" t="s">
        <v>867</v>
      </c>
      <c r="E26" s="555" t="s">
        <v>868</v>
      </c>
      <c r="F26" s="952" t="s">
        <v>869</v>
      </c>
      <c r="G26" s="682"/>
      <c r="H26" s="688"/>
      <c r="I26" s="682"/>
      <c r="J26" s="688"/>
      <c r="K26" s="950"/>
      <c r="L26" s="722"/>
      <c r="W26" s="677"/>
      <c r="X26" s="760">
        <v>0</v>
      </c>
    </row>
    <row s="1637" customFormat="1" customHeight="1" ht="18.75" hidden="1">
      <c r="A27" s="2394"/>
      <c r="C27" s="958"/>
      <c r="D27" s="955" t="s">
        <v>870</v>
      </c>
      <c r="E27" s="555" t="s">
        <v>871</v>
      </c>
      <c r="F27" s="952" t="s">
        <v>872</v>
      </c>
      <c r="G27" s="682"/>
      <c r="H27" s="688"/>
      <c r="I27" s="682"/>
      <c r="J27" s="688"/>
      <c r="K27" s="950"/>
      <c r="L27" s="722"/>
      <c r="W27" s="677"/>
      <c r="X27" s="760">
        <v>0</v>
      </c>
    </row>
    <row s="1637" customFormat="1" customHeight="1" ht="18.75" hidden="1">
      <c r="A28" s="2394"/>
      <c r="C28" s="958"/>
      <c r="D28" s="955" t="s">
        <v>873</v>
      </c>
      <c r="E28" s="578" t="s">
        <v>874</v>
      </c>
      <c r="F28" s="952" t="s">
        <v>330</v>
      </c>
      <c r="G28" s="952" t="s">
        <v>330</v>
      </c>
      <c r="H28" s="951" t="s">
        <v>330</v>
      </c>
      <c r="I28" s="952" t="s">
        <v>330</v>
      </c>
      <c r="J28" s="951" t="s">
        <v>330</v>
      </c>
      <c r="K28" s="950"/>
      <c r="L28" s="722"/>
      <c r="W28" s="677"/>
      <c r="X28" s="760">
        <v>0</v>
      </c>
    </row>
    <row s="1637" customFormat="1" customHeight="1" ht="18.75" hidden="1">
      <c r="A29" s="2394"/>
      <c r="C29" s="958"/>
      <c r="D29" s="955" t="s">
        <v>875</v>
      </c>
      <c r="E29" s="555" t="s">
        <v>868</v>
      </c>
      <c r="F29" s="952" t="s">
        <v>876</v>
      </c>
      <c r="G29" s="682"/>
      <c r="H29" s="688"/>
      <c r="I29" s="682"/>
      <c r="J29" s="688"/>
      <c r="K29" s="950"/>
      <c r="L29" s="722"/>
      <c r="W29" s="677"/>
      <c r="X29" s="760">
        <v>0</v>
      </c>
    </row>
    <row s="1637" customFormat="1" customHeight="1" ht="18.75" hidden="1">
      <c r="A30" s="2394"/>
      <c r="C30" s="958"/>
      <c r="D30" s="955" t="s">
        <v>877</v>
      </c>
      <c r="E30" s="555" t="s">
        <v>878</v>
      </c>
      <c r="F30" s="952" t="s">
        <v>879</v>
      </c>
      <c r="G30" s="682"/>
      <c r="H30" s="688"/>
      <c r="I30" s="682"/>
      <c r="J30" s="688"/>
      <c r="K30" s="950"/>
      <c r="L30" s="722"/>
      <c r="W30" s="677"/>
      <c r="X30" s="760">
        <v>0</v>
      </c>
    </row>
    <row customHeight="1" ht="126.75" hidden="1">
      <c r="A31" s="2394"/>
      <c r="D31" s="955" t="s">
        <v>125</v>
      </c>
      <c r="E31" s="281" t="s">
        <v>880</v>
      </c>
      <c r="F31" s="662" t="s">
        <v>591</v>
      </c>
      <c r="G31" s="559"/>
      <c r="H31" s="664"/>
      <c r="I31" s="559"/>
      <c r="J31" s="664"/>
      <c r="K31" s="291" t="s">
        <v>881</v>
      </c>
      <c r="L31" s="722"/>
      <c r="X31" s="507">
        <v>0</v>
      </c>
    </row>
    <row customHeight="1" ht="56.25" hidden="1">
      <c r="A32" s="2394"/>
      <c r="D32" s="955" t="s">
        <v>96</v>
      </c>
      <c r="E32" s="281" t="s">
        <v>882</v>
      </c>
      <c r="F32" s="541" t="s">
        <v>852</v>
      </c>
      <c r="G32" s="559"/>
      <c r="H32" s="664"/>
      <c r="I32" s="559"/>
      <c r="J32" s="664"/>
      <c r="K32" s="291" t="s">
        <v>883</v>
      </c>
      <c r="L32" s="722"/>
      <c r="X32" s="507">
        <v>0</v>
      </c>
    </row>
    <row customHeight="1" ht="11.25" hidden="1">
      <c r="A33" s="2394"/>
      <c r="E33" s="666"/>
      <c r="F33" s="183"/>
      <c r="G33" s="183"/>
      <c r="H33" s="183"/>
      <c r="I33" s="183"/>
      <c r="J33" s="183"/>
      <c r="K33" s="183"/>
      <c r="X33" s="507">
        <v>0</v>
      </c>
    </row>
    <row customHeight="1" ht="12.75" hidden="1">
      <c r="A34" s="2394"/>
      <c r="D34" s="67">
        <v>1</v>
      </c>
      <c r="E34" s="337" t="s">
        <v>884</v>
      </c>
      <c r="X34" s="507">
        <v>0</v>
      </c>
    </row>
    <row customHeight="1" ht="11.25" hidden="1">
      <c r="A35" s="2394"/>
      <c r="D35" s="371"/>
      <c r="E35" s="337" t="s">
        <v>885</v>
      </c>
      <c r="X35" s="507">
        <v>0</v>
      </c>
    </row>
    <row s="1637" customFormat="1" customHeight="1" ht="11.549999999999999">
      <c r="A36" s="1035"/>
      <c r="B36" s="520"/>
      <c r="D36" s="1036"/>
      <c r="E36" s="1037"/>
      <c r="X36" s="511">
        <v>11</v>
      </c>
    </row>
    <row s="1637" customFormat="1" customHeight="1" ht="22.5" hidden="1">
      <c r="A37" s="2394" t="s">
        <v>886</v>
      </c>
      <c r="B37" s="513"/>
      <c r="D37" s="955">
        <v>1</v>
      </c>
      <c r="E37" s="709" t="s">
        <v>887</v>
      </c>
      <c r="F37" s="662" t="s">
        <v>842</v>
      </c>
      <c r="G37" s="559"/>
      <c r="H37" s="521"/>
      <c r="I37" s="559"/>
      <c r="J37" s="521"/>
      <c r="K37" s="291" t="s">
        <v>888</v>
      </c>
      <c r="X37" s="760">
        <v>0</v>
      </c>
    </row>
    <row s="1637" customFormat="1" customHeight="1" ht="22.5" hidden="1">
      <c r="A38" s="2394"/>
      <c r="B38" s="513"/>
      <c r="D38" s="671" t="s">
        <v>107</v>
      </c>
      <c r="E38" s="1034" t="s">
        <v>889</v>
      </c>
      <c r="F38" s="1038" t="s">
        <v>579</v>
      </c>
      <c r="G38" s="1038" t="s">
        <v>579</v>
      </c>
      <c r="H38" s="1032"/>
      <c r="I38" s="1038" t="s">
        <v>579</v>
      </c>
      <c r="J38" s="1032"/>
      <c r="K38" s="1033"/>
      <c r="X38" s="760">
        <v>0</v>
      </c>
    </row>
    <row s="1637" customFormat="1" customHeight="1" ht="33.75" hidden="1">
      <c r="A39" s="2394"/>
      <c r="B39" s="513"/>
      <c r="D39" s="667" t="s">
        <v>744</v>
      </c>
      <c r="E39" s="725" t="s">
        <v>890</v>
      </c>
      <c r="F39" s="662" t="s">
        <v>891</v>
      </c>
      <c r="G39" s="670"/>
      <c r="H39" s="1025"/>
      <c r="I39" s="670"/>
      <c r="J39" s="1025"/>
      <c r="K39" s="291" t="s">
        <v>892</v>
      </c>
      <c r="X39" s="760">
        <v>0</v>
      </c>
    </row>
    <row s="1637" customFormat="1" customHeight="1" ht="33.75" hidden="1">
      <c r="A40" s="2394"/>
      <c r="B40" s="513"/>
      <c r="D40" s="667" t="s">
        <v>747</v>
      </c>
      <c r="E40" s="725" t="s">
        <v>893</v>
      </c>
      <c r="F40" s="1029" t="s">
        <v>894</v>
      </c>
      <c r="G40" s="743"/>
      <c r="H40" s="1025"/>
      <c r="I40" s="743"/>
      <c r="J40" s="1025"/>
      <c r="K40" s="291" t="s">
        <v>895</v>
      </c>
      <c r="X40" s="760">
        <v>0</v>
      </c>
    </row>
    <row s="1637" customFormat="1" customHeight="1" ht="22.5" hidden="1">
      <c r="A41" s="2394"/>
      <c r="B41" s="513"/>
      <c r="D41" s="667" t="s">
        <v>94</v>
      </c>
      <c r="E41" s="724" t="s">
        <v>896</v>
      </c>
      <c r="F41" s="662" t="s">
        <v>579</v>
      </c>
      <c r="G41" s="662" t="s">
        <v>579</v>
      </c>
      <c r="H41" s="1026"/>
      <c r="I41" s="662" t="s">
        <v>579</v>
      </c>
      <c r="J41" s="1026"/>
      <c r="K41" s="304"/>
      <c r="X41" s="760">
        <v>0</v>
      </c>
    </row>
    <row s="1637" customFormat="1" customHeight="1" ht="45" hidden="1">
      <c r="A42" s="2394"/>
      <c r="B42" s="513"/>
      <c r="D42" s="667" t="s">
        <v>348</v>
      </c>
      <c r="E42" s="725" t="s">
        <v>897</v>
      </c>
      <c r="F42" s="662" t="s">
        <v>591</v>
      </c>
      <c r="G42" s="559"/>
      <c r="H42" s="1026"/>
      <c r="I42" s="559"/>
      <c r="J42" s="1026"/>
      <c r="K42" s="304" t="s">
        <v>898</v>
      </c>
      <c r="X42" s="760">
        <v>0</v>
      </c>
    </row>
    <row s="1637" customFormat="1" customHeight="1" ht="45" hidden="1">
      <c r="A43" s="2394"/>
      <c r="B43" s="513"/>
      <c r="D43" s="667" t="s">
        <v>356</v>
      </c>
      <c r="E43" s="669" t="s">
        <v>899</v>
      </c>
      <c r="F43" s="1030" t="s">
        <v>591</v>
      </c>
      <c r="G43" s="744"/>
      <c r="H43" s="1025"/>
      <c r="I43" s="744"/>
      <c r="J43" s="1025"/>
      <c r="K43" s="304" t="s">
        <v>900</v>
      </c>
      <c r="X43" s="760">
        <v>0</v>
      </c>
    </row>
    <row s="1637" customFormat="1" customHeight="1" ht="11.25" hidden="1">
      <c r="A44" s="2394"/>
      <c r="B44" s="513"/>
      <c r="D44" s="667" t="s">
        <v>95</v>
      </c>
      <c r="E44" s="668" t="s">
        <v>901</v>
      </c>
      <c r="F44" s="662" t="s">
        <v>891</v>
      </c>
      <c r="G44" s="670"/>
      <c r="H44" s="1025"/>
      <c r="I44" s="670"/>
      <c r="J44" s="1025"/>
      <c r="K44" s="291"/>
      <c r="X44" s="760">
        <v>0</v>
      </c>
    </row>
    <row s="1637" customFormat="1" customHeight="1" ht="11.25" hidden="1">
      <c r="A45" s="2394"/>
      <c r="B45" s="513"/>
      <c r="D45" s="667" t="s">
        <v>786</v>
      </c>
      <c r="E45" s="669" t="s">
        <v>902</v>
      </c>
      <c r="F45" s="662" t="s">
        <v>891</v>
      </c>
      <c r="G45" s="670"/>
      <c r="H45" s="1025"/>
      <c r="I45" s="670"/>
      <c r="J45" s="1025"/>
      <c r="K45" s="291"/>
      <c r="X45" s="760">
        <v>0</v>
      </c>
    </row>
    <row s="1637" customFormat="1" customHeight="1" ht="11.25" hidden="1">
      <c r="A46" s="2394"/>
      <c r="B46" s="513"/>
      <c r="D46" s="667" t="s">
        <v>828</v>
      </c>
      <c r="E46" s="669" t="s">
        <v>903</v>
      </c>
      <c r="F46" s="662" t="s">
        <v>891</v>
      </c>
      <c r="G46" s="670"/>
      <c r="H46" s="1025"/>
      <c r="I46" s="670"/>
      <c r="J46" s="1025"/>
      <c r="K46" s="291"/>
      <c r="X46" s="760">
        <v>0</v>
      </c>
    </row>
    <row s="1637" customFormat="1" customHeight="1" ht="11.25" hidden="1">
      <c r="A47" s="2394"/>
      <c r="B47" s="513"/>
      <c r="D47" s="667" t="s">
        <v>831</v>
      </c>
      <c r="E47" s="669" t="s">
        <v>904</v>
      </c>
      <c r="F47" s="662" t="s">
        <v>891</v>
      </c>
      <c r="G47" s="670"/>
      <c r="H47" s="1025"/>
      <c r="I47" s="670"/>
      <c r="J47" s="1025"/>
      <c r="K47" s="291"/>
      <c r="X47" s="760">
        <v>0</v>
      </c>
    </row>
    <row s="1637" customFormat="1" customHeight="1" ht="11.25" hidden="1">
      <c r="A48" s="2394"/>
      <c r="B48" s="513"/>
      <c r="D48" s="667" t="s">
        <v>905</v>
      </c>
      <c r="E48" s="673" t="s">
        <v>906</v>
      </c>
      <c r="F48" s="662" t="s">
        <v>891</v>
      </c>
      <c r="G48" s="670"/>
      <c r="H48" s="1025"/>
      <c r="I48" s="670"/>
      <c r="J48" s="1025"/>
      <c r="K48" s="291"/>
      <c r="X48" s="760">
        <v>0</v>
      </c>
    </row>
    <row s="1637" customFormat="1" customHeight="1" ht="11.25" hidden="1">
      <c r="A49" s="2394"/>
      <c r="B49" s="513"/>
      <c r="D49" s="667" t="s">
        <v>907</v>
      </c>
      <c r="E49" s="673" t="s">
        <v>908</v>
      </c>
      <c r="F49" s="662" t="s">
        <v>891</v>
      </c>
      <c r="G49" s="670"/>
      <c r="H49" s="1025"/>
      <c r="I49" s="670"/>
      <c r="J49" s="1025"/>
      <c r="K49" s="291"/>
      <c r="X49" s="760">
        <v>0</v>
      </c>
    </row>
    <row s="1637" customFormat="1" customHeight="1" ht="11.25" hidden="1">
      <c r="A50" s="2394"/>
      <c r="B50" s="513"/>
      <c r="D50" s="667" t="s">
        <v>909</v>
      </c>
      <c r="E50" s="669" t="s">
        <v>910</v>
      </c>
      <c r="F50" s="662" t="s">
        <v>891</v>
      </c>
      <c r="G50" s="670"/>
      <c r="H50" s="1025"/>
      <c r="I50" s="670"/>
      <c r="J50" s="1025"/>
      <c r="K50" s="291"/>
      <c r="X50" s="760">
        <v>0</v>
      </c>
    </row>
    <row s="1637" customFormat="1" customHeight="1" ht="11.25" hidden="1">
      <c r="A51" s="2394"/>
      <c r="B51" s="513"/>
      <c r="D51" s="667" t="s">
        <v>911</v>
      </c>
      <c r="E51" s="669" t="s">
        <v>912</v>
      </c>
      <c r="F51" s="662" t="s">
        <v>891</v>
      </c>
      <c r="G51" s="670"/>
      <c r="H51" s="1025"/>
      <c r="I51" s="670"/>
      <c r="J51" s="1025"/>
      <c r="K51" s="291"/>
      <c r="X51" s="760">
        <v>0</v>
      </c>
    </row>
    <row s="1637" customFormat="1" customHeight="1" ht="45" hidden="1">
      <c r="A52" s="2394"/>
      <c r="B52" s="513"/>
      <c r="D52" s="667" t="s">
        <v>125</v>
      </c>
      <c r="E52" s="668" t="s">
        <v>913</v>
      </c>
      <c r="F52" s="662" t="s">
        <v>891</v>
      </c>
      <c r="G52" s="670"/>
      <c r="H52" s="1025"/>
      <c r="I52" s="670"/>
      <c r="J52" s="1025"/>
      <c r="K52" s="291"/>
      <c r="X52" s="760">
        <v>0</v>
      </c>
    </row>
    <row s="1637" customFormat="1" customHeight="1" ht="11.25" hidden="1">
      <c r="A53" s="2394"/>
      <c r="B53" s="513"/>
      <c r="D53" s="667" t="s">
        <v>337</v>
      </c>
      <c r="E53" s="669" t="s">
        <v>902</v>
      </c>
      <c r="F53" s="662" t="s">
        <v>891</v>
      </c>
      <c r="G53" s="670"/>
      <c r="H53" s="1025"/>
      <c r="I53" s="670"/>
      <c r="J53" s="1025"/>
      <c r="K53" s="291"/>
      <c r="X53" s="760">
        <v>0</v>
      </c>
    </row>
    <row s="1637" customFormat="1" customHeight="1" ht="11.25" hidden="1">
      <c r="A54" s="2394"/>
      <c r="B54" s="513"/>
      <c r="D54" s="667" t="s">
        <v>914</v>
      </c>
      <c r="E54" s="669" t="s">
        <v>903</v>
      </c>
      <c r="F54" s="662" t="s">
        <v>891</v>
      </c>
      <c r="G54" s="670"/>
      <c r="H54" s="1025"/>
      <c r="I54" s="670"/>
      <c r="J54" s="1025"/>
      <c r="K54" s="291"/>
      <c r="X54" s="760">
        <v>0</v>
      </c>
    </row>
    <row s="1637" customFormat="1" customHeight="1" ht="11.25" hidden="1">
      <c r="A55" s="2394"/>
      <c r="B55" s="513"/>
      <c r="D55" s="667" t="s">
        <v>915</v>
      </c>
      <c r="E55" s="669" t="s">
        <v>904</v>
      </c>
      <c r="F55" s="662" t="s">
        <v>891</v>
      </c>
      <c r="G55" s="670"/>
      <c r="H55" s="1025"/>
      <c r="I55" s="670"/>
      <c r="J55" s="1025"/>
      <c r="K55" s="291"/>
      <c r="X55" s="760">
        <v>0</v>
      </c>
    </row>
    <row s="1637" customFormat="1" customHeight="1" ht="11.25" hidden="1">
      <c r="A56" s="2394"/>
      <c r="B56" s="513"/>
      <c r="D56" s="667" t="s">
        <v>916</v>
      </c>
      <c r="E56" s="673" t="s">
        <v>906</v>
      </c>
      <c r="F56" s="662" t="s">
        <v>891</v>
      </c>
      <c r="G56" s="670"/>
      <c r="H56" s="1025"/>
      <c r="I56" s="670"/>
      <c r="J56" s="1025"/>
      <c r="K56" s="291"/>
      <c r="X56" s="760">
        <v>0</v>
      </c>
    </row>
    <row s="1637" customFormat="1" customHeight="1" ht="11.25" hidden="1">
      <c r="A57" s="2394"/>
      <c r="B57" s="513"/>
      <c r="D57" s="667" t="s">
        <v>917</v>
      </c>
      <c r="E57" s="673" t="s">
        <v>908</v>
      </c>
      <c r="F57" s="662" t="s">
        <v>891</v>
      </c>
      <c r="G57" s="670"/>
      <c r="H57" s="1025"/>
      <c r="I57" s="670"/>
      <c r="J57" s="1025"/>
      <c r="K57" s="291"/>
      <c r="X57" s="760">
        <v>0</v>
      </c>
    </row>
    <row s="1637" customFormat="1" customHeight="1" ht="11.25" hidden="1">
      <c r="A58" s="2394"/>
      <c r="B58" s="513"/>
      <c r="D58" s="667" t="s">
        <v>918</v>
      </c>
      <c r="E58" s="669" t="s">
        <v>910</v>
      </c>
      <c r="F58" s="662" t="s">
        <v>891</v>
      </c>
      <c r="G58" s="670"/>
      <c r="H58" s="1025"/>
      <c r="I58" s="670"/>
      <c r="J58" s="1025"/>
      <c r="K58" s="291"/>
      <c r="X58" s="760">
        <v>0</v>
      </c>
    </row>
    <row s="1637" customFormat="1" customHeight="1" ht="11.25" hidden="1">
      <c r="A59" s="2394"/>
      <c r="B59" s="513"/>
      <c r="D59" s="667" t="s">
        <v>919</v>
      </c>
      <c r="E59" s="669" t="s">
        <v>912</v>
      </c>
      <c r="F59" s="662" t="s">
        <v>891</v>
      </c>
      <c r="G59" s="670"/>
      <c r="H59" s="1025"/>
      <c r="I59" s="670"/>
      <c r="J59" s="1025"/>
      <c r="K59" s="291"/>
      <c r="X59" s="760">
        <v>0</v>
      </c>
    </row>
    <row s="1637" customFormat="1" customHeight="1" ht="33.75" hidden="1">
      <c r="A60" s="2394"/>
      <c r="B60" s="513"/>
      <c r="D60" s="667" t="s">
        <v>96</v>
      </c>
      <c r="E60" s="668" t="s">
        <v>920</v>
      </c>
      <c r="F60" s="723" t="s">
        <v>591</v>
      </c>
      <c r="G60" s="744"/>
      <c r="H60" s="1025"/>
      <c r="I60" s="744"/>
      <c r="J60" s="1025"/>
      <c r="K60" s="304" t="s">
        <v>921</v>
      </c>
      <c r="X60" s="760">
        <v>0</v>
      </c>
    </row>
    <row s="1637" customFormat="1" customHeight="1" ht="33.75" hidden="1">
      <c r="A61" s="2394"/>
      <c r="B61" s="513"/>
      <c r="D61" s="667" t="s">
        <v>97</v>
      </c>
      <c r="E61" s="668" t="s">
        <v>922</v>
      </c>
      <c r="F61" s="728" t="s">
        <v>852</v>
      </c>
      <c r="G61" s="670"/>
      <c r="H61" s="1025"/>
      <c r="I61" s="670"/>
      <c r="J61" s="1025"/>
      <c r="K61" s="291"/>
      <c r="X61" s="760">
        <v>0</v>
      </c>
    </row>
    <row s="1637" customFormat="1" customHeight="1" ht="22.5" hidden="1">
      <c r="A62" s="2394"/>
      <c r="B62" s="513" t="s">
        <v>621</v>
      </c>
      <c r="D62" s="667" t="s">
        <v>126</v>
      </c>
      <c r="E62" s="668" t="s">
        <v>923</v>
      </c>
      <c r="F62" s="728" t="s">
        <v>330</v>
      </c>
      <c r="G62" s="384"/>
      <c r="H62" s="1025"/>
      <c r="I62" s="384"/>
      <c r="J62" s="1025"/>
      <c r="K62" s="291" t="s">
        <v>664</v>
      </c>
      <c r="X62" s="760">
        <v>0</v>
      </c>
    </row>
    <row s="1637" customFormat="1" customHeight="1" ht="45" hidden="1">
      <c r="A63" s="2394"/>
      <c r="B63" s="513" t="s">
        <v>621</v>
      </c>
      <c r="D63" s="667" t="s">
        <v>924</v>
      </c>
      <c r="E63" s="669" t="s">
        <v>925</v>
      </c>
      <c r="F63" s="723" t="s">
        <v>330</v>
      </c>
      <c r="G63" s="384"/>
      <c r="H63" s="1025"/>
      <c r="I63" s="384"/>
      <c r="J63" s="1025"/>
      <c r="K63" s="291" t="s">
        <v>664</v>
      </c>
      <c r="X63" s="760">
        <v>0</v>
      </c>
    </row>
    <row s="1637" customFormat="1" customHeight="1" ht="11.549999999999999">
      <c r="A64" s="1035"/>
      <c r="B64" s="520"/>
      <c r="D64" s="1036"/>
      <c r="E64" s="1037"/>
      <c r="X64" s="511">
        <v>11</v>
      </c>
    </row>
    <row s="1637" customFormat="1" customHeight="1" ht="22.5" hidden="1">
      <c r="A65" s="2394" t="s">
        <v>926</v>
      </c>
      <c r="B65" s="513"/>
      <c r="D65" s="667">
        <v>1</v>
      </c>
      <c r="E65" s="746" t="s">
        <v>927</v>
      </c>
      <c r="F65" s="742" t="s">
        <v>842</v>
      </c>
      <c r="G65" s="743"/>
      <c r="H65" s="1031"/>
      <c r="I65" s="743"/>
      <c r="J65" s="1031"/>
      <c r="K65" s="303" t="s">
        <v>928</v>
      </c>
      <c r="X65" s="760">
        <v>0</v>
      </c>
    </row>
    <row s="1637" customFormat="1" customHeight="1" ht="56.25" hidden="1">
      <c r="A66" s="2394"/>
      <c r="B66" s="513"/>
      <c r="D66" s="745" t="s">
        <v>107</v>
      </c>
      <c r="E66" s="709" t="s">
        <v>929</v>
      </c>
      <c r="F66" s="662" t="s">
        <v>579</v>
      </c>
      <c r="G66" s="662" t="s">
        <v>579</v>
      </c>
      <c r="H66" s="521"/>
      <c r="I66" s="662" t="s">
        <v>579</v>
      </c>
      <c r="J66" s="521"/>
      <c r="K66" s="291"/>
      <c r="X66" s="760">
        <v>0</v>
      </c>
    </row>
    <row s="1637" customFormat="1" customHeight="1" ht="33.75" hidden="1">
      <c r="A67" s="2394"/>
      <c r="B67" s="513"/>
      <c r="D67" s="745" t="s">
        <v>741</v>
      </c>
      <c r="E67" s="956" t="s">
        <v>930</v>
      </c>
      <c r="F67" s="662" t="s">
        <v>894</v>
      </c>
      <c r="G67" s="729"/>
      <c r="H67" s="521"/>
      <c r="I67" s="729"/>
      <c r="J67" s="521"/>
      <c r="K67" s="291"/>
      <c r="X67" s="760">
        <v>0</v>
      </c>
    </row>
    <row s="1637" customFormat="1" customHeight="1" ht="22.5" hidden="1">
      <c r="A68" s="2394"/>
      <c r="B68" s="513"/>
      <c r="D68" s="745" t="s">
        <v>331</v>
      </c>
      <c r="E68" s="956" t="s">
        <v>931</v>
      </c>
      <c r="F68" s="662" t="s">
        <v>894</v>
      </c>
      <c r="G68" s="729"/>
      <c r="H68" s="521"/>
      <c r="I68" s="729"/>
      <c r="J68" s="521"/>
      <c r="K68" s="291"/>
      <c r="X68" s="760">
        <v>0</v>
      </c>
    </row>
    <row s="1637" customFormat="1" customHeight="1" ht="22.5" hidden="1">
      <c r="A69" s="2394"/>
      <c r="B69" s="513"/>
      <c r="D69" s="745" t="s">
        <v>334</v>
      </c>
      <c r="E69" s="956" t="s">
        <v>932</v>
      </c>
      <c r="F69" s="723" t="s">
        <v>591</v>
      </c>
      <c r="G69" s="744"/>
      <c r="H69" s="521"/>
      <c r="I69" s="744"/>
      <c r="J69" s="521"/>
      <c r="K69" s="291"/>
      <c r="X69" s="760">
        <v>0</v>
      </c>
    </row>
    <row s="1637" customFormat="1" customHeight="1" ht="22.5" hidden="1">
      <c r="A70" s="2394"/>
      <c r="B70" s="513"/>
      <c r="D70" s="745" t="s">
        <v>761</v>
      </c>
      <c r="E70" s="956" t="s">
        <v>933</v>
      </c>
      <c r="F70" s="723" t="s">
        <v>591</v>
      </c>
      <c r="G70" s="744"/>
      <c r="H70" s="521"/>
      <c r="I70" s="744"/>
      <c r="J70" s="521"/>
      <c r="K70" s="291"/>
      <c r="X70" s="760">
        <v>0</v>
      </c>
    </row>
    <row s="1637" customFormat="1" customHeight="1" ht="22.5" hidden="1">
      <c r="A71" s="2394"/>
      <c r="B71" s="513"/>
      <c r="D71" s="667" t="s">
        <v>94</v>
      </c>
      <c r="E71" s="668" t="s">
        <v>934</v>
      </c>
      <c r="F71" s="662" t="s">
        <v>894</v>
      </c>
      <c r="G71" s="559"/>
      <c r="H71" s="1032"/>
      <c r="I71" s="559"/>
      <c r="J71" s="1032"/>
      <c r="K71" s="304"/>
      <c r="X71" s="760">
        <v>0</v>
      </c>
    </row>
    <row s="1637" customFormat="1" customHeight="1" ht="56.25" hidden="1">
      <c r="A72" s="2394"/>
      <c r="B72" s="513"/>
      <c r="D72" s="667" t="s">
        <v>95</v>
      </c>
      <c r="E72" s="668" t="s">
        <v>935</v>
      </c>
      <c r="F72" s="723" t="s">
        <v>591</v>
      </c>
      <c r="G72" s="744"/>
      <c r="H72" s="1025"/>
      <c r="I72" s="744"/>
      <c r="J72" s="1025"/>
      <c r="K72" s="304"/>
      <c r="X72" s="760">
        <v>0</v>
      </c>
    </row>
    <row s="1637" customFormat="1" customHeight="1" ht="33.75" hidden="1">
      <c r="A73" s="2394"/>
      <c r="B73" s="513"/>
      <c r="D73" s="667" t="s">
        <v>125</v>
      </c>
      <c r="E73" s="668" t="s">
        <v>936</v>
      </c>
      <c r="F73" s="728" t="s">
        <v>852</v>
      </c>
      <c r="G73" s="670"/>
      <c r="H73" s="1025"/>
      <c r="I73" s="670"/>
      <c r="J73" s="1025"/>
      <c r="K73" s="291"/>
      <c r="X73" s="760">
        <v>0</v>
      </c>
    </row>
    <row s="1637" customFormat="1" customHeight="1" ht="22.5" hidden="1">
      <c r="A74" s="2394"/>
      <c r="B74" s="513" t="s">
        <v>621</v>
      </c>
      <c r="D74" s="667" t="s">
        <v>96</v>
      </c>
      <c r="E74" s="668" t="s">
        <v>937</v>
      </c>
      <c r="F74" s="728" t="s">
        <v>330</v>
      </c>
      <c r="G74" s="384"/>
      <c r="H74" s="1025"/>
      <c r="I74" s="384"/>
      <c r="J74" s="1025"/>
      <c r="K74" s="291" t="s">
        <v>664</v>
      </c>
      <c r="X74" s="760">
        <v>0</v>
      </c>
    </row>
    <row s="1637" customFormat="1" customHeight="1" ht="45" hidden="1">
      <c r="A75" s="2394"/>
      <c r="B75" s="513" t="s">
        <v>621</v>
      </c>
      <c r="D75" s="667" t="s">
        <v>685</v>
      </c>
      <c r="E75" s="669" t="s">
        <v>938</v>
      </c>
      <c r="F75" s="723" t="s">
        <v>330</v>
      </c>
      <c r="G75" s="384"/>
      <c r="H75" s="1025"/>
      <c r="I75" s="384"/>
      <c r="J75" s="1025"/>
      <c r="K75" s="291" t="s">
        <v>664</v>
      </c>
      <c r="X75" s="760">
        <v>0</v>
      </c>
    </row>
    <row s="1637" customFormat="1" customHeight="1" ht="11.549999999999999">
      <c r="A76" s="1035"/>
      <c r="B76" s="520"/>
      <c r="D76" s="1036"/>
      <c r="E76" s="1037"/>
      <c r="X76" s="511">
        <v>11</v>
      </c>
    </row>
    <row s="1637" customFormat="1" customHeight="1" ht="11.25">
      <c r="A77" s="2394" t="s">
        <v>939</v>
      </c>
      <c r="B77" s="513"/>
      <c r="D77" s="667">
        <v>1</v>
      </c>
      <c r="E77" s="668" t="s">
        <v>940</v>
      </c>
      <c r="F77" s="723" t="s">
        <v>842</v>
      </c>
      <c r="G77" s="726"/>
      <c r="H77" s="1025"/>
      <c r="I77" s="726"/>
      <c r="J77" s="1025"/>
      <c r="K77" s="291" t="s">
        <v>941</v>
      </c>
      <c r="X77" s="760">
        <v>0</v>
      </c>
    </row>
    <row s="1637" customFormat="1" customHeight="1" ht="11.25">
      <c r="A78" s="2394"/>
      <c r="B78" s="513"/>
      <c r="D78" s="667" t="s">
        <v>107</v>
      </c>
      <c r="E78" s="668" t="s">
        <v>942</v>
      </c>
      <c r="F78" s="723" t="s">
        <v>842</v>
      </c>
      <c r="G78" s="726"/>
      <c r="H78" s="1025"/>
      <c r="I78" s="726"/>
      <c r="J78" s="1025"/>
      <c r="K78" s="291" t="s">
        <v>943</v>
      </c>
      <c r="X78" s="760">
        <v>0</v>
      </c>
    </row>
    <row s="1637" customFormat="1" customHeight="1" ht="22.5">
      <c r="A79" s="2394"/>
      <c r="B79" s="513"/>
      <c r="D79" s="667" t="s">
        <v>94</v>
      </c>
      <c r="E79" s="724" t="s">
        <v>944</v>
      </c>
      <c r="F79" s="662" t="s">
        <v>891</v>
      </c>
      <c r="G79" s="726"/>
      <c r="H79" s="1025"/>
      <c r="I79" s="726"/>
      <c r="J79" s="1025"/>
      <c r="K79" s="291" t="s">
        <v>945</v>
      </c>
      <c r="X79" s="760">
        <v>0</v>
      </c>
    </row>
    <row s="1637" customFormat="1" customHeight="1" ht="11.25">
      <c r="A80" s="2394"/>
      <c r="B80" s="513"/>
      <c r="D80" s="667" t="s">
        <v>348</v>
      </c>
      <c r="E80" s="725" t="s">
        <v>946</v>
      </c>
      <c r="F80" s="662" t="s">
        <v>891</v>
      </c>
      <c r="G80" s="726"/>
      <c r="H80" s="1025"/>
      <c r="I80" s="726"/>
      <c r="J80" s="1025"/>
      <c r="K80" s="291"/>
      <c r="X80" s="760">
        <v>0</v>
      </c>
    </row>
    <row s="1637" customFormat="1" customHeight="1" ht="11.25">
      <c r="A81" s="2394"/>
      <c r="B81" s="513"/>
      <c r="D81" s="667" t="s">
        <v>356</v>
      </c>
      <c r="E81" s="725" t="s">
        <v>947</v>
      </c>
      <c r="F81" s="662" t="s">
        <v>891</v>
      </c>
      <c r="G81" s="726"/>
      <c r="H81" s="1025"/>
      <c r="I81" s="726"/>
      <c r="J81" s="1025"/>
      <c r="K81" s="291"/>
      <c r="X81" s="760">
        <v>0</v>
      </c>
    </row>
    <row s="1637" customFormat="1" customHeight="1" ht="11.25">
      <c r="A82" s="2394"/>
      <c r="B82" s="513"/>
      <c r="D82" s="667" t="s">
        <v>358</v>
      </c>
      <c r="E82" s="725" t="s">
        <v>948</v>
      </c>
      <c r="F82" s="662" t="s">
        <v>891</v>
      </c>
      <c r="G82" s="726"/>
      <c r="H82" s="1025"/>
      <c r="I82" s="726"/>
      <c r="J82" s="1025"/>
      <c r="K82" s="291"/>
      <c r="X82" s="760">
        <v>0</v>
      </c>
    </row>
    <row s="1637" customFormat="1" customHeight="1" ht="11.25">
      <c r="A83" s="2394"/>
      <c r="B83" s="513"/>
      <c r="D83" s="667" t="s">
        <v>360</v>
      </c>
      <c r="E83" s="725" t="s">
        <v>949</v>
      </c>
      <c r="F83" s="662" t="s">
        <v>891</v>
      </c>
      <c r="G83" s="726"/>
      <c r="H83" s="1025"/>
      <c r="I83" s="726"/>
      <c r="J83" s="1025"/>
      <c r="K83" s="291"/>
      <c r="X83" s="760">
        <v>0</v>
      </c>
    </row>
    <row s="1637" customFormat="1" customHeight="1" ht="11.25">
      <c r="A84" s="2394"/>
      <c r="B84" s="513"/>
      <c r="D84" s="667" t="s">
        <v>950</v>
      </c>
      <c r="E84" s="725" t="s">
        <v>951</v>
      </c>
      <c r="F84" s="662" t="s">
        <v>891</v>
      </c>
      <c r="G84" s="726"/>
      <c r="H84" s="1025"/>
      <c r="I84" s="726"/>
      <c r="J84" s="1025"/>
      <c r="K84" s="291"/>
      <c r="X84" s="760">
        <v>0</v>
      </c>
    </row>
    <row s="1637" customFormat="1" customHeight="1" ht="11.25">
      <c r="A85" s="2394"/>
      <c r="B85" s="513"/>
      <c r="D85" s="667" t="s">
        <v>952</v>
      </c>
      <c r="E85" s="725" t="s">
        <v>953</v>
      </c>
      <c r="F85" s="662" t="s">
        <v>891</v>
      </c>
      <c r="G85" s="726"/>
      <c r="H85" s="1025"/>
      <c r="I85" s="726"/>
      <c r="J85" s="1025"/>
      <c r="K85" s="291"/>
      <c r="X85" s="760">
        <v>0</v>
      </c>
    </row>
    <row s="1637" customFormat="1" customHeight="1" ht="11.25">
      <c r="A86" s="2394"/>
      <c r="B86" s="513"/>
      <c r="D86" s="667" t="s">
        <v>954</v>
      </c>
      <c r="E86" s="725" t="s">
        <v>955</v>
      </c>
      <c r="F86" s="662" t="s">
        <v>891</v>
      </c>
      <c r="G86" s="726"/>
      <c r="H86" s="1025"/>
      <c r="I86" s="726"/>
      <c r="J86" s="1025"/>
      <c r="K86" s="291"/>
      <c r="X86" s="760">
        <v>0</v>
      </c>
    </row>
    <row s="1637" customFormat="1" customHeight="1" ht="45">
      <c r="A87" s="2394"/>
      <c r="B87" s="513"/>
      <c r="D87" s="667" t="s">
        <v>95</v>
      </c>
      <c r="E87" s="668" t="s">
        <v>956</v>
      </c>
      <c r="F87" s="662" t="s">
        <v>891</v>
      </c>
      <c r="G87" s="726"/>
      <c r="H87" s="1025"/>
      <c r="I87" s="726"/>
      <c r="J87" s="1025"/>
      <c r="K87" s="291" t="s">
        <v>957</v>
      </c>
      <c r="X87" s="760">
        <v>0</v>
      </c>
    </row>
    <row s="1637" customFormat="1" customHeight="1" ht="11.25">
      <c r="A88" s="2394"/>
      <c r="B88" s="513"/>
      <c r="D88" s="667" t="s">
        <v>786</v>
      </c>
      <c r="E88" s="725" t="s">
        <v>946</v>
      </c>
      <c r="F88" s="662" t="s">
        <v>891</v>
      </c>
      <c r="G88" s="726"/>
      <c r="H88" s="1025"/>
      <c r="I88" s="726"/>
      <c r="J88" s="1025"/>
      <c r="K88" s="291"/>
      <c r="X88" s="760">
        <v>0</v>
      </c>
    </row>
    <row s="1637" customFormat="1" customHeight="1" ht="11.25">
      <c r="A89" s="2394"/>
      <c r="B89" s="513"/>
      <c r="D89" s="667" t="s">
        <v>828</v>
      </c>
      <c r="E89" s="725" t="s">
        <v>947</v>
      </c>
      <c r="F89" s="662" t="s">
        <v>891</v>
      </c>
      <c r="G89" s="726"/>
      <c r="H89" s="1025"/>
      <c r="I89" s="726"/>
      <c r="J89" s="1025"/>
      <c r="K89" s="291"/>
      <c r="X89" s="760">
        <v>0</v>
      </c>
    </row>
    <row s="1637" customFormat="1" customHeight="1" ht="11.25">
      <c r="A90" s="2394"/>
      <c r="B90" s="513"/>
      <c r="D90" s="667" t="s">
        <v>831</v>
      </c>
      <c r="E90" s="725" t="s">
        <v>948</v>
      </c>
      <c r="F90" s="662" t="s">
        <v>891</v>
      </c>
      <c r="G90" s="726"/>
      <c r="H90" s="1025"/>
      <c r="I90" s="726"/>
      <c r="J90" s="1025"/>
      <c r="K90" s="291"/>
      <c r="X90" s="760">
        <v>0</v>
      </c>
    </row>
    <row s="1637" customFormat="1" customHeight="1" ht="11.25">
      <c r="A91" s="2394"/>
      <c r="B91" s="513"/>
      <c r="D91" s="667" t="s">
        <v>909</v>
      </c>
      <c r="E91" s="725" t="s">
        <v>949</v>
      </c>
      <c r="F91" s="662" t="s">
        <v>891</v>
      </c>
      <c r="G91" s="726"/>
      <c r="H91" s="1025"/>
      <c r="I91" s="726"/>
      <c r="J91" s="1025"/>
      <c r="K91" s="291"/>
      <c r="X91" s="760">
        <v>0</v>
      </c>
    </row>
    <row s="1637" customFormat="1" customHeight="1" ht="11.25">
      <c r="A92" s="2394"/>
      <c r="B92" s="513"/>
      <c r="D92" s="667" t="s">
        <v>911</v>
      </c>
      <c r="E92" s="725" t="s">
        <v>951</v>
      </c>
      <c r="F92" s="662" t="s">
        <v>891</v>
      </c>
      <c r="G92" s="726"/>
      <c r="H92" s="1025"/>
      <c r="I92" s="726"/>
      <c r="J92" s="1025"/>
      <c r="K92" s="291"/>
      <c r="X92" s="760">
        <v>0</v>
      </c>
    </row>
    <row s="1637" customFormat="1" customHeight="1" ht="11.25">
      <c r="A93" s="2394"/>
      <c r="B93" s="513"/>
      <c r="D93" s="667" t="s">
        <v>958</v>
      </c>
      <c r="E93" s="725" t="s">
        <v>953</v>
      </c>
      <c r="F93" s="662" t="s">
        <v>891</v>
      </c>
      <c r="G93" s="726"/>
      <c r="H93" s="1025"/>
      <c r="I93" s="726"/>
      <c r="J93" s="1025"/>
      <c r="K93" s="291"/>
      <c r="X93" s="760">
        <v>0</v>
      </c>
    </row>
    <row s="1637" customFormat="1" customHeight="1" ht="11.25">
      <c r="A94" s="2394"/>
      <c r="B94" s="513"/>
      <c r="D94" s="667" t="s">
        <v>959</v>
      </c>
      <c r="E94" s="725" t="s">
        <v>955</v>
      </c>
      <c r="F94" s="662" t="s">
        <v>891</v>
      </c>
      <c r="G94" s="726"/>
      <c r="H94" s="1025"/>
      <c r="I94" s="726"/>
      <c r="J94" s="1025"/>
      <c r="K94" s="291"/>
      <c r="X94" s="760">
        <v>0</v>
      </c>
    </row>
    <row s="1637" customFormat="1" customHeight="1" ht="24.75">
      <c r="A95" s="2394"/>
      <c r="B95" s="513"/>
      <c r="D95" s="667" t="s">
        <v>125</v>
      </c>
      <c r="E95" s="668" t="s">
        <v>960</v>
      </c>
      <c r="F95" s="727" t="s">
        <v>591</v>
      </c>
      <c r="G95" s="729"/>
      <c r="H95" s="1025"/>
      <c r="I95" s="729"/>
      <c r="J95" s="1025"/>
      <c r="K95" s="291" t="s">
        <v>961</v>
      </c>
      <c r="X95" s="760">
        <v>0</v>
      </c>
    </row>
    <row s="1637" customFormat="1" customHeight="1" ht="33.75">
      <c r="A96" s="2394"/>
      <c r="B96" s="513"/>
      <c r="D96" s="667" t="s">
        <v>96</v>
      </c>
      <c r="E96" s="668" t="s">
        <v>962</v>
      </c>
      <c r="F96" s="728" t="s">
        <v>852</v>
      </c>
      <c r="G96" s="730"/>
      <c r="H96" s="1025"/>
      <c r="I96" s="730"/>
      <c r="J96" s="1025"/>
      <c r="K96" s="291"/>
      <c r="X96" s="760">
        <v>0</v>
      </c>
    </row>
    <row s="1637" customFormat="1" customHeight="1" ht="22.5">
      <c r="A97" s="2394"/>
      <c r="B97" s="513" t="s">
        <v>621</v>
      </c>
      <c r="D97" s="667" t="s">
        <v>97</v>
      </c>
      <c r="E97" s="668" t="s">
        <v>963</v>
      </c>
      <c r="F97" s="728" t="s">
        <v>330</v>
      </c>
      <c r="G97" s="387"/>
      <c r="H97" s="1025"/>
      <c r="I97" s="387"/>
      <c r="J97" s="1025"/>
      <c r="K97" s="291" t="s">
        <v>664</v>
      </c>
      <c r="X97" s="760">
        <v>0</v>
      </c>
    </row>
    <row s="1637" customFormat="1" customHeight="1" ht="45">
      <c r="A98" s="2394"/>
      <c r="B98" s="513" t="s">
        <v>621</v>
      </c>
      <c r="D98" s="667" t="s">
        <v>964</v>
      </c>
      <c r="E98" s="669" t="s">
        <v>965</v>
      </c>
      <c r="F98" s="723" t="s">
        <v>330</v>
      </c>
      <c r="G98" s="387"/>
      <c r="H98" s="1025"/>
      <c r="I98" s="387"/>
      <c r="J98" s="1025"/>
      <c r="K98" s="291" t="s">
        <v>664</v>
      </c>
      <c r="X98" s="760">
        <v>0</v>
      </c>
    </row>
    <row s="1637" customFormat="1" customHeight="1" ht="95.25">
      <c r="A99" s="2394"/>
      <c r="B99" s="513" t="s">
        <v>621</v>
      </c>
      <c r="D99" s="667" t="s">
        <v>126</v>
      </c>
      <c r="E99" s="668" t="s">
        <v>966</v>
      </c>
      <c r="F99" s="723" t="s">
        <v>330</v>
      </c>
      <c r="G99" s="387"/>
      <c r="H99" s="1025"/>
      <c r="I99" s="387"/>
      <c r="J99" s="1025"/>
      <c r="K99" s="291" t="s">
        <v>664</v>
      </c>
      <c r="X99" s="760">
        <v>0</v>
      </c>
    </row>
    <row s="1637" customFormat="1" customHeight="1" ht="22.5">
      <c r="A100" s="2394"/>
      <c r="B100" s="513" t="s">
        <v>621</v>
      </c>
      <c r="D100" s="667" t="s">
        <v>162</v>
      </c>
      <c r="E100" s="668" t="s">
        <v>967</v>
      </c>
      <c r="F100" s="723" t="s">
        <v>330</v>
      </c>
      <c r="G100" s="387"/>
      <c r="H100" s="1025"/>
      <c r="I100" s="387"/>
      <c r="J100" s="1025"/>
      <c r="K100" s="291" t="s">
        <v>664</v>
      </c>
      <c r="X100" s="760">
        <v>0</v>
      </c>
    </row>
    <row s="1637" customFormat="1" customHeight="1" ht="11.549999999999999">
      <c r="A101" s="1035"/>
      <c r="B101" s="520"/>
      <c r="D101" s="1036"/>
      <c r="E101" s="1037"/>
      <c r="X101" s="511">
        <v>11</v>
      </c>
    </row>
    <row customHeight="1" ht="22.5" hidden="1">
      <c r="A102" s="538" t="s">
        <v>86</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197E9-BB3D-FD5B-4EA9-71B858C6816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108</v>
      </c>
      <c r="D3" s="691" t="str">
        <f>B3&amp;".1"</f>
        <v>.1</v>
      </c>
      <c r="E3" s="692" t="s">
        <v>968</v>
      </c>
      <c r="F3" s="693" t="s">
        <v>330</v>
      </c>
      <c r="G3" s="688"/>
      <c r="H3" s="403"/>
      <c r="I3" s="688"/>
      <c r="J3" s="403"/>
      <c r="K3" s="291" t="s">
        <v>969</v>
      </c>
      <c r="V3" s="507">
        <v>0</v>
      </c>
    </row>
    <row customHeight="1" ht="15" hidden="1">
      <c r="A4" s="507"/>
      <c r="B4" s="2399"/>
      <c r="C4" s="2400"/>
      <c r="D4" s="691" t="str">
        <f>B3&amp;".2"</f>
        <v>.2</v>
      </c>
      <c r="E4" s="692" t="s">
        <v>970</v>
      </c>
      <c r="F4" s="693" t="s">
        <v>330</v>
      </c>
      <c r="G4" s="1740" t="s">
        <v>28</v>
      </c>
      <c r="H4" s="403"/>
      <c r="I4" s="1740" t="s">
        <v>28</v>
      </c>
      <c r="J4" s="403"/>
      <c r="K4" s="291" t="s">
        <v>971</v>
      </c>
      <c r="V4" s="507">
        <v>0</v>
      </c>
    </row>
    <row s="1368" customFormat="1" customHeight="1" ht="15" hidden="1">
      <c r="C5" s="674"/>
      <c r="U5" s="422"/>
      <c r="V5" s="419">
        <v>0</v>
      </c>
    </row>
    <row customHeight="1" ht="22.5" hidden="1">
      <c r="A6" s="507"/>
      <c r="B6" s="2399"/>
      <c r="C6" s="2400" t="s">
        <v>108</v>
      </c>
      <c r="D6" s="691" t="str">
        <f>B6&amp;".1"</f>
        <v>.1</v>
      </c>
      <c r="E6" s="692" t="s">
        <v>972</v>
      </c>
      <c r="F6" s="693" t="s">
        <v>330</v>
      </c>
      <c r="G6" s="688"/>
      <c r="H6" s="403"/>
      <c r="I6" s="688"/>
      <c r="J6" s="403"/>
      <c r="K6" s="291" t="s">
        <v>973</v>
      </c>
      <c r="V6" s="507">
        <v>0</v>
      </c>
    </row>
    <row customHeight="1" ht="15" hidden="1">
      <c r="A7" s="507"/>
      <c r="B7" s="2399"/>
      <c r="C7" s="2400"/>
      <c r="D7" s="691" t="str">
        <f>B6&amp;".2"</f>
        <v>.2</v>
      </c>
      <c r="E7" s="692" t="s">
        <v>970</v>
      </c>
      <c r="F7" s="693" t="s">
        <v>330</v>
      </c>
      <c r="G7" s="1740" t="s">
        <v>28</v>
      </c>
      <c r="H7" s="403"/>
      <c r="I7" s="1740" t="s">
        <v>28</v>
      </c>
      <c r="J7" s="403"/>
      <c r="K7" s="291" t="s">
        <v>971</v>
      </c>
      <c r="V7" s="507">
        <v>0</v>
      </c>
    </row>
    <row s="1368" customFormat="1" customHeight="1" ht="15" hidden="1">
      <c r="C8" s="674"/>
      <c r="U8" s="422"/>
      <c r="V8" s="419">
        <v>0</v>
      </c>
    </row>
    <row customHeight="1" ht="22.5" hidden="1">
      <c r="A9" s="507"/>
      <c r="B9" s="2399"/>
      <c r="C9" s="2400" t="s">
        <v>108</v>
      </c>
      <c r="D9" s="691" t="str">
        <f>B9&amp;".1"</f>
        <v>.1</v>
      </c>
      <c r="E9" s="692" t="s">
        <v>974</v>
      </c>
      <c r="F9" s="693" t="s">
        <v>330</v>
      </c>
      <c r="G9" s="699" t="s">
        <v>28</v>
      </c>
      <c r="H9" s="403" t="s">
        <v>28</v>
      </c>
      <c r="I9" s="699" t="s">
        <v>28</v>
      </c>
      <c r="J9" s="403" t="s">
        <v>28</v>
      </c>
      <c r="K9" s="291"/>
      <c r="V9" s="507">
        <v>0</v>
      </c>
    </row>
    <row customHeight="1" ht="15" hidden="1">
      <c r="A10" s="507"/>
      <c r="B10" s="2399"/>
      <c r="C10" s="2400"/>
      <c r="D10" s="691" t="str">
        <f>B9&amp;".2"</f>
        <v>.2</v>
      </c>
      <c r="E10" s="692" t="s">
        <v>975</v>
      </c>
      <c r="F10" s="693" t="s">
        <v>330</v>
      </c>
      <c r="G10" s="1734" t="s">
        <v>28</v>
      </c>
      <c r="H10" s="403" t="s">
        <v>28</v>
      </c>
      <c r="I10" s="1734" t="s">
        <v>28</v>
      </c>
      <c r="J10" s="403" t="s">
        <v>28</v>
      </c>
      <c r="K10" s="291" t="s">
        <v>976</v>
      </c>
      <c r="V10" s="507">
        <v>0</v>
      </c>
    </row>
    <row customHeight="1" ht="15" hidden="1">
      <c r="A11" s="507"/>
      <c r="B11" s="2399"/>
      <c r="C11" s="2400"/>
      <c r="D11" s="691" t="str">
        <f>B9&amp;".3"</f>
        <v>.3</v>
      </c>
      <c r="E11" s="692" t="s">
        <v>977</v>
      </c>
      <c r="F11" s="693" t="s">
        <v>330</v>
      </c>
      <c r="G11" s="1734" t="s">
        <v>28</v>
      </c>
      <c r="H11" s="403" t="s">
        <v>28</v>
      </c>
      <c r="I11" s="1734" t="s">
        <v>28</v>
      </c>
      <c r="J11" s="403" t="s">
        <v>28</v>
      </c>
      <c r="K11" s="291" t="s">
        <v>978</v>
      </c>
      <c r="V11" s="507">
        <v>0</v>
      </c>
    </row>
    <row s="1368" customFormat="1" customHeight="1" ht="15" hidden="1">
      <c r="C12" s="674"/>
      <c r="U12" s="422"/>
      <c r="V12" s="419">
        <v>0</v>
      </c>
    </row>
    <row customHeight="1" ht="33.75" hidden="1">
      <c r="A13" s="507"/>
      <c r="B13" s="2399"/>
      <c r="C13" s="2400" t="s">
        <v>108</v>
      </c>
      <c r="D13" s="691" t="str">
        <f>B13&amp;".1"</f>
        <v>.1</v>
      </c>
      <c r="E13" s="692" t="s">
        <v>979</v>
      </c>
      <c r="F13" s="693" t="s">
        <v>330</v>
      </c>
      <c r="G13" s="699" t="s">
        <v>28</v>
      </c>
      <c r="H13" s="403" t="s">
        <v>28</v>
      </c>
      <c r="I13" s="699" t="s">
        <v>28</v>
      </c>
      <c r="J13" s="403" t="s">
        <v>28</v>
      </c>
      <c r="K13" s="291" t="s">
        <v>980</v>
      </c>
      <c r="V13" s="507">
        <v>0</v>
      </c>
    </row>
    <row customHeight="1" ht="15" hidden="1">
      <c r="B14" s="2399"/>
      <c r="C14" s="2400"/>
      <c r="D14" s="691" t="str">
        <f>B13&amp;".2"</f>
        <v>.2</v>
      </c>
      <c r="E14" s="692" t="s">
        <v>981</v>
      </c>
      <c r="F14" s="693" t="s">
        <v>330</v>
      </c>
      <c r="G14" s="1734" t="s">
        <v>28</v>
      </c>
      <c r="H14" s="403" t="s">
        <v>28</v>
      </c>
      <c r="I14" s="1734" t="s">
        <v>28</v>
      </c>
      <c r="J14" s="403" t="s">
        <v>28</v>
      </c>
      <c r="K14" s="291" t="s">
        <v>982</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МП г.о. Саранск "Саранское водопроводно-канализационное хозяйство"</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131</v>
      </c>
      <c r="J25" s="754"/>
      <c r="K25" s="419"/>
      <c r="U25" s="677"/>
      <c r="V25" s="760">
        <v>1</v>
      </c>
    </row>
    <row customHeight="1" ht="15.75">
      <c r="C26" s="178"/>
      <c r="D26" s="713"/>
      <c r="E26" s="2369" t="s">
        <v>120</v>
      </c>
      <c r="F26" s="2370"/>
      <c r="G26" s="2397" t="str">
        <f>IF(G25="","",INDEX(DIFFERENTIATION_UNMERGE_VD,MATCH(G25,DIFFERENTIATION_ID_DIFF,0)))</f>
        <v/>
      </c>
      <c r="H26" s="2398"/>
      <c r="I26" s="2397">
        <f>IF(I25="","",INDEX(DIFFERENTIATION_UNMERGE_VD,MATCH(I25,DIFFERENTIATION_ID_DIFF,0)))</f>
        <v>0</v>
      </c>
      <c r="J26" s="2398"/>
      <c r="K26" s="2177" t="s">
        <v>325</v>
      </c>
      <c r="V26" s="507">
        <v>15</v>
      </c>
    </row>
    <row s="1637" customFormat="1" customHeight="1" ht="15.75">
      <c r="A27" s="761"/>
      <c r="C27" s="178"/>
      <c r="D27" s="713"/>
      <c r="E27" s="2369" t="s">
        <v>597</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598</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324</v>
      </c>
      <c r="E29" s="2372"/>
      <c r="F29" s="2372"/>
      <c r="G29" s="889"/>
      <c r="H29" s="889"/>
      <c r="I29" s="889"/>
      <c r="J29" s="890"/>
      <c r="K29" s="2197"/>
      <c r="U29" s="677"/>
      <c r="V29" s="760">
        <v>15</v>
      </c>
    </row>
    <row customHeight="1" ht="35.699999999999996">
      <c r="C30" s="178"/>
      <c r="D30" s="763" t="s">
        <v>92</v>
      </c>
      <c r="E30" s="762" t="s">
        <v>326</v>
      </c>
      <c r="F30" s="762" t="s">
        <v>599</v>
      </c>
      <c r="G30" s="810" t="s">
        <v>327</v>
      </c>
      <c r="H30" s="809" t="s">
        <v>414</v>
      </c>
      <c r="I30" s="686" t="s">
        <v>327</v>
      </c>
      <c r="J30" s="467" t="s">
        <v>414</v>
      </c>
      <c r="K30" s="2203"/>
      <c r="V30" s="507">
        <v>34</v>
      </c>
    </row>
    <row customHeight="1" ht="15" hidden="1">
      <c r="C31" s="178"/>
      <c r="D31" s="595"/>
      <c r="E31" s="595"/>
      <c r="F31" s="595"/>
      <c r="G31" s="661"/>
      <c r="H31" s="661"/>
      <c r="I31" s="661"/>
      <c r="J31" s="661"/>
      <c r="K31" s="291"/>
      <c r="V31" s="507">
        <v>0</v>
      </c>
    </row>
    <row customHeight="1" ht="24">
      <c r="A32" s="507"/>
      <c r="B32" s="507" t="s">
        <v>983</v>
      </c>
      <c r="C32" s="528"/>
      <c r="D32" s="694">
        <v>1</v>
      </c>
      <c r="E32" s="695" t="s">
        <v>984</v>
      </c>
      <c r="F32" s="693" t="s">
        <v>330</v>
      </c>
      <c r="G32" s="815" t="s">
        <v>330</v>
      </c>
      <c r="H32" s="815" t="s">
        <v>330</v>
      </c>
      <c r="I32" s="693" t="s">
        <v>330</v>
      </c>
      <c r="J32" s="693" t="s">
        <v>330</v>
      </c>
      <c r="K32" s="291"/>
      <c r="V32" s="507">
        <v>23</v>
      </c>
    </row>
    <row customHeight="1" ht="11.549999999999999">
      <c r="A33" s="507"/>
      <c r="C33" s="507"/>
      <c r="D33" s="349"/>
      <c r="E33" s="582" t="s">
        <v>619</v>
      </c>
      <c r="F33" s="574"/>
      <c r="G33" s="574"/>
      <c r="H33" s="574"/>
      <c r="I33" s="574"/>
      <c r="J33" s="574"/>
      <c r="K33" s="575"/>
      <c r="U33" s="507"/>
      <c r="V33" s="507">
        <v>11</v>
      </c>
    </row>
    <row customHeight="1" ht="24">
      <c r="A34" s="507"/>
      <c r="B34" s="583" t="s">
        <v>669</v>
      </c>
      <c r="C34" s="528"/>
      <c r="D34" s="694">
        <v>2</v>
      </c>
      <c r="E34" s="695" t="s">
        <v>985</v>
      </c>
      <c r="F34" s="822" t="s">
        <v>330</v>
      </c>
      <c r="G34" s="822" t="s">
        <v>330</v>
      </c>
      <c r="H34" s="822" t="s">
        <v>330</v>
      </c>
      <c r="I34" s="693"/>
      <c r="J34" s="693"/>
      <c r="K34" s="291"/>
      <c r="V34" s="507">
        <v>23</v>
      </c>
    </row>
    <row customHeight="1" ht="11.549999999999999">
      <c r="A35" s="507"/>
      <c r="C35" s="507"/>
      <c r="D35" s="349"/>
      <c r="E35" s="582" t="s">
        <v>986</v>
      </c>
      <c r="F35" s="574"/>
      <c r="G35" s="696"/>
      <c r="H35" s="574"/>
      <c r="I35" s="696"/>
      <c r="J35" s="574"/>
      <c r="K35" s="575"/>
      <c r="U35" s="507"/>
      <c r="V35" s="507">
        <v>11</v>
      </c>
    </row>
    <row customHeight="1" ht="71.25">
      <c r="A36" s="507"/>
      <c r="B36" s="507" t="s">
        <v>987</v>
      </c>
      <c r="C36" s="528"/>
      <c r="D36" s="694">
        <v>3</v>
      </c>
      <c r="E36" s="695" t="s">
        <v>988</v>
      </c>
      <c r="F36" s="697" t="s">
        <v>330</v>
      </c>
      <c r="G36" s="816" t="s">
        <v>989</v>
      </c>
      <c r="H36" s="815" t="s">
        <v>330</v>
      </c>
      <c r="I36" s="526" t="s">
        <v>989</v>
      </c>
      <c r="J36" s="693" t="s">
        <v>330</v>
      </c>
      <c r="K36" s="291" t="s">
        <v>990</v>
      </c>
      <c r="V36" s="507">
        <v>68</v>
      </c>
    </row>
    <row customHeight="1" ht="11.549999999999999">
      <c r="A37" s="507"/>
      <c r="C37" s="507"/>
      <c r="D37" s="349"/>
      <c r="E37" s="582" t="s">
        <v>991</v>
      </c>
      <c r="F37" s="574"/>
      <c r="G37" s="696"/>
      <c r="H37" s="696"/>
      <c r="I37" s="696"/>
      <c r="J37" s="696"/>
      <c r="K37" s="575"/>
      <c r="U37" s="507"/>
      <c r="V37" s="507">
        <v>11</v>
      </c>
    </row>
    <row customHeight="1" ht="71.25">
      <c r="A38" s="507"/>
      <c r="B38" s="507" t="s">
        <v>992</v>
      </c>
      <c r="C38" s="528"/>
      <c r="D38" s="694">
        <v>4</v>
      </c>
      <c r="E38" s="695" t="s">
        <v>993</v>
      </c>
      <c r="F38" s="697" t="s">
        <v>330</v>
      </c>
      <c r="G38" s="816" t="s">
        <v>989</v>
      </c>
      <c r="H38" s="817" t="s">
        <v>330</v>
      </c>
      <c r="I38" s="526" t="s">
        <v>989</v>
      </c>
      <c r="J38" s="523" t="s">
        <v>330</v>
      </c>
      <c r="K38" s="681" t="s">
        <v>994</v>
      </c>
      <c r="V38" s="507">
        <v>68</v>
      </c>
    </row>
    <row customHeight="1" ht="11.549999999999999">
      <c r="A39" s="507"/>
      <c r="C39" s="507"/>
      <c r="D39" s="349"/>
      <c r="E39" s="582" t="s">
        <v>995</v>
      </c>
      <c r="F39" s="574"/>
      <c r="G39" s="574"/>
      <c r="H39" s="698"/>
      <c r="I39" s="574"/>
      <c r="J39" s="698"/>
      <c r="K39" s="575"/>
      <c r="U39" s="507"/>
      <c r="V39" s="507">
        <v>11</v>
      </c>
    </row>
    <row customHeight="1" ht="22.5" hidden="1">
      <c r="A40" s="451" t="s">
        <v>86</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965CD-290F-E50F-542C-238BC8E5467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996</v>
      </c>
      <c r="H3" s="1158"/>
      <c r="AE3" s="761">
        <v>0</v>
      </c>
    </row>
    <row customHeight="1" ht="3">
      <c r="AE4" s="760">
        <v>3</v>
      </c>
    </row>
    <row customHeight="1" ht="27.299999999999997">
      <c r="F5" s="2250" t="str">
        <f>IP_NAME_FORM</f>
        <v>Форма 7. Информация об инвестиционных программах организации водоотведения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МП г.о. Саранск "Саранское водопроводно-канализационное хозяйство"</v>
      </c>
      <c r="G6" s="2251"/>
      <c r="H6" s="2251"/>
      <c r="I6" s="2251"/>
      <c r="J6" s="2251"/>
      <c r="K6" s="2251"/>
      <c r="M6" s="584"/>
      <c r="AB6" s="1150"/>
      <c r="AE6" s="1633">
        <v>16</v>
      </c>
    </row>
    <row customHeight="1" ht="10.5">
      <c r="AE7" s="760">
        <v>10</v>
      </c>
    </row>
    <row customHeight="1" ht="10.5">
      <c r="A8" s="1053"/>
      <c r="B8" s="1053"/>
      <c r="C8" s="1053"/>
      <c r="F8" s="2103" t="s">
        <v>324</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92</v>
      </c>
      <c r="G9" s="2129" t="s">
        <v>996</v>
      </c>
      <c r="H9" s="2177" t="s">
        <v>997</v>
      </c>
      <c r="I9" s="2129" t="s">
        <v>998</v>
      </c>
      <c r="J9" s="2129" t="s">
        <v>999</v>
      </c>
      <c r="K9" s="2129" t="s">
        <v>1000</v>
      </c>
      <c r="L9" s="2129" t="s">
        <v>1001</v>
      </c>
      <c r="M9" s="2129" t="s">
        <v>1002</v>
      </c>
      <c r="N9" s="2211" t="s">
        <v>1003</v>
      </c>
      <c r="O9" s="2211"/>
      <c r="P9" s="2211"/>
      <c r="Q9" s="2401" t="s">
        <v>1004</v>
      </c>
      <c r="R9" s="2402"/>
      <c r="S9" s="2402"/>
      <c r="T9" s="2403"/>
      <c r="U9" s="2401" t="s">
        <v>1005</v>
      </c>
      <c r="V9" s="2402"/>
      <c r="W9" s="2402"/>
      <c r="X9" s="2403"/>
      <c r="Y9" s="2103" t="s">
        <v>1006</v>
      </c>
      <c r="Z9" s="2104"/>
      <c r="AA9" s="2104"/>
      <c r="AB9" s="2105"/>
      <c r="AE9" s="760">
        <v>41</v>
      </c>
    </row>
    <row customHeight="1" ht="43.050000000000004">
      <c r="A10" s="907"/>
      <c r="B10" s="907"/>
      <c r="C10" s="907"/>
      <c r="F10" s="2177"/>
      <c r="G10" s="2177"/>
      <c r="H10" s="2234"/>
      <c r="I10" s="2177"/>
      <c r="J10" s="2177"/>
      <c r="K10" s="2177"/>
      <c r="L10" s="2177"/>
      <c r="M10" s="2177"/>
      <c r="N10" s="905" t="s">
        <v>1007</v>
      </c>
      <c r="O10" s="905" t="s">
        <v>1008</v>
      </c>
      <c r="P10" s="906" t="s">
        <v>1009</v>
      </c>
      <c r="Q10" s="917" t="s">
        <v>93</v>
      </c>
      <c r="R10" s="917" t="s">
        <v>1010</v>
      </c>
      <c r="S10" s="917" t="s">
        <v>1011</v>
      </c>
      <c r="T10" s="918" t="s">
        <v>1012</v>
      </c>
      <c r="U10" s="917" t="s">
        <v>93</v>
      </c>
      <c r="V10" s="917" t="s">
        <v>1013</v>
      </c>
      <c r="W10" s="917" t="s">
        <v>1011</v>
      </c>
      <c r="X10" s="918" t="s">
        <v>1012</v>
      </c>
      <c r="Y10" s="303" t="s">
        <v>1014</v>
      </c>
      <c r="Z10" s="2103" t="s">
        <v>92</v>
      </c>
      <c r="AA10" s="2105"/>
      <c r="AB10" s="1051" t="s">
        <v>1015</v>
      </c>
      <c r="AE10" s="760">
        <v>41</v>
      </c>
    </row>
    <row s="1644" customFormat="1" customHeight="1" ht="5.25" hidden="1">
      <c r="A11" s="1054"/>
      <c r="B11" s="1054"/>
      <c r="C11" s="1054"/>
      <c r="E11" s="1052"/>
      <c r="F11" s="2408" t="s">
        <v>400</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1016</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1017</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86</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D97B4-1F4E-A805-C498-1D7DB316619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водоотведения и отчетах об их исполнении</v>
      </c>
      <c r="G5" s="2250"/>
      <c r="H5" s="2250"/>
      <c r="I5" s="2250"/>
      <c r="J5" s="2250"/>
      <c r="K5" s="2250"/>
      <c r="L5" s="1137"/>
      <c r="M5" s="1137"/>
      <c r="AG5" s="908"/>
      <c r="AH5" s="1150"/>
      <c r="BG5" s="760">
        <v>26</v>
      </c>
    </row>
    <row customHeight="1" ht="10.5">
      <c r="F6" s="2178" t="str">
        <f>IF(org=0,"Не определено",org)</f>
        <v>МП г.о. Саранск "Саранское водопроводно-канализационное хозяйство"</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324</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1018</v>
      </c>
      <c r="G9" s="2411" t="s">
        <v>1019</v>
      </c>
      <c r="H9" s="2412"/>
      <c r="I9" s="2129" t="s">
        <v>1020</v>
      </c>
      <c r="J9" s="2129"/>
      <c r="K9" s="2129" t="s">
        <v>1021</v>
      </c>
      <c r="L9" s="2129"/>
      <c r="M9" s="2129"/>
      <c r="N9" s="2129"/>
      <c r="O9" s="2129"/>
      <c r="P9" s="2129"/>
      <c r="Q9" s="2129"/>
      <c r="R9" s="2129"/>
      <c r="S9" s="2129"/>
      <c r="T9" s="2129"/>
      <c r="U9" s="2129"/>
      <c r="V9" s="2129"/>
      <c r="W9" s="2129"/>
      <c r="X9" s="2129"/>
      <c r="Y9" s="2129"/>
      <c r="Z9" s="2194" t="s">
        <v>1022</v>
      </c>
      <c r="AA9" s="2195"/>
      <c r="AB9" s="2129" t="s">
        <v>1023</v>
      </c>
      <c r="AC9" s="2129"/>
      <c r="AD9" s="2129"/>
      <c r="AE9" s="2129"/>
      <c r="AF9" s="2177" t="s">
        <v>1024</v>
      </c>
      <c r="AG9" s="2129" t="s">
        <v>1025</v>
      </c>
      <c r="AH9" s="2129"/>
      <c r="AI9" s="2177" t="s">
        <v>1026</v>
      </c>
      <c r="AJ9" s="2129" t="s">
        <v>1027</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1028</v>
      </c>
      <c r="L10" s="2103" t="s">
        <v>1029</v>
      </c>
      <c r="M10" s="2105"/>
      <c r="N10" s="2129" t="s">
        <v>1030</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1031</v>
      </c>
      <c r="M11" s="2177" t="s">
        <v>1032</v>
      </c>
      <c r="N11" s="2129" t="s">
        <v>1033</v>
      </c>
      <c r="O11" s="2129"/>
      <c r="P11" s="2420" t="s">
        <v>1014</v>
      </c>
      <c r="Q11" s="2420" t="s">
        <v>1034</v>
      </c>
      <c r="R11" s="2420" t="s">
        <v>1035</v>
      </c>
      <c r="S11" s="2420" t="s">
        <v>1036</v>
      </c>
      <c r="T11" s="2420"/>
      <c r="U11" s="2420"/>
      <c r="V11" s="2420"/>
      <c r="W11" s="2420"/>
      <c r="X11" s="2420"/>
      <c r="Y11" s="2420"/>
      <c r="Z11" s="2196"/>
      <c r="AA11" s="2197"/>
      <c r="AB11" s="2129" t="s">
        <v>1037</v>
      </c>
      <c r="AC11" s="2129"/>
      <c r="AD11" s="2103" t="s">
        <v>1038</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93</v>
      </c>
      <c r="J12" s="1155" t="s">
        <v>1039</v>
      </c>
      <c r="K12" s="2129"/>
      <c r="L12" s="2234"/>
      <c r="M12" s="2234"/>
      <c r="N12" s="2129"/>
      <c r="O12" s="2129"/>
      <c r="P12" s="2420"/>
      <c r="Q12" s="2420"/>
      <c r="R12" s="2420"/>
      <c r="S12" s="1136" t="s">
        <v>90</v>
      </c>
      <c r="T12" s="1136" t="s">
        <v>91</v>
      </c>
      <c r="U12" s="1136" t="s">
        <v>89</v>
      </c>
      <c r="V12" s="1136" t="s">
        <v>1040</v>
      </c>
      <c r="W12" s="1136" t="s">
        <v>89</v>
      </c>
      <c r="X12" s="1136" t="s">
        <v>1041</v>
      </c>
      <c r="Y12" s="1136" t="s">
        <v>1042</v>
      </c>
      <c r="Z12" s="2202"/>
      <c r="AA12" s="2203"/>
      <c r="AB12" s="1143" t="s">
        <v>1043</v>
      </c>
      <c r="AC12" s="1143" t="s">
        <v>1044</v>
      </c>
      <c r="AD12" s="1143" t="s">
        <v>1043</v>
      </c>
      <c r="AE12" s="1143" t="s">
        <v>1044</v>
      </c>
      <c r="AF12" s="2234"/>
      <c r="AG12" s="1156" t="s">
        <v>1045</v>
      </c>
      <c r="AH12" s="1156" t="s">
        <v>1046</v>
      </c>
      <c r="AI12" s="2234"/>
      <c r="AJ12" s="1156" t="s">
        <v>1045</v>
      </c>
      <c r="AK12" s="1156" t="s">
        <v>1046</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1047</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86</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357D2-9B94-263F-A138-FFB2D29F006E}"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50"/>
      <c r="H5" s="2250"/>
      <c r="I5" s="2250"/>
      <c r="J5" s="2250"/>
      <c r="W5" s="1157">
        <v>26</v>
      </c>
    </row>
    <row customHeight="1" ht="10.5">
      <c r="F6" s="2178" t="str">
        <f>IF(org=0,"Не определено",org)</f>
        <v>МП г.о. Саранск "Саранское водопроводно-канализационное хозяйство"</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324</v>
      </c>
      <c r="G9" s="2422"/>
      <c r="H9" s="2422"/>
      <c r="I9" s="2422"/>
      <c r="J9" s="2422"/>
      <c r="K9" s="1242"/>
      <c r="L9" s="1159"/>
      <c r="M9" s="1159"/>
      <c r="N9" s="1159"/>
      <c r="O9" s="1159"/>
      <c r="P9" s="1159"/>
      <c r="Q9" s="1159"/>
      <c r="R9" s="1159"/>
      <c r="S9" s="1159"/>
      <c r="T9" s="1159"/>
      <c r="U9" s="1159"/>
      <c r="V9" s="1159"/>
      <c r="W9" s="1157">
        <v>10</v>
      </c>
    </row>
    <row customHeight="1" ht="25.2">
      <c r="E10" s="1159"/>
      <c r="F10" s="2425" t="s">
        <v>92</v>
      </c>
      <c r="G10" s="2430" t="s">
        <v>1048</v>
      </c>
      <c r="H10" s="2428" t="s">
        <v>1049</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1050</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1051</v>
      </c>
      <c r="G14" s="2423" t="s">
        <v>1052</v>
      </c>
      <c r="H14" s="2423"/>
      <c r="I14" s="2423"/>
      <c r="J14" s="2423"/>
      <c r="K14" s="1236"/>
      <c r="W14" s="1157">
        <v>11</v>
      </c>
    </row>
    <row customHeight="1" ht="11.549999999999999">
      <c r="F15" s="1232">
        <v>1</v>
      </c>
      <c r="G15" s="692" t="s">
        <v>1053</v>
      </c>
      <c r="H15" s="1238">
        <f>SUM(I15:J15)</f>
        <v>0</v>
      </c>
      <c r="I15" s="1238">
        <f>SUM(I16:I27)</f>
        <v>0</v>
      </c>
      <c r="J15" s="1227"/>
      <c r="K15" s="1236"/>
      <c r="W15" s="1157">
        <v>11</v>
      </c>
    </row>
    <row customHeight="1" ht="24">
      <c r="F16" s="1232" t="s">
        <v>1054</v>
      </c>
      <c r="G16" s="1239" t="s">
        <v>1055</v>
      </c>
      <c r="H16" s="1238">
        <f>SUM(I16:J16)</f>
        <v>0</v>
      </c>
      <c r="I16" s="1237"/>
      <c r="J16" s="1227"/>
      <c r="K16" s="1236"/>
      <c r="W16" s="1157">
        <v>23</v>
      </c>
    </row>
    <row customHeight="1" ht="24">
      <c r="F17" s="1232" t="s">
        <v>1056</v>
      </c>
      <c r="G17" s="1239" t="s">
        <v>1057</v>
      </c>
      <c r="H17" s="1238">
        <f>SUM(I17:J17)</f>
        <v>0</v>
      </c>
      <c r="I17" s="1237"/>
      <c r="J17" s="1227"/>
      <c r="K17" s="1236"/>
      <c r="W17" s="1157">
        <v>23</v>
      </c>
    </row>
    <row customHeight="1" ht="35.699999999999996">
      <c r="F18" s="1232" t="s">
        <v>1058</v>
      </c>
      <c r="G18" s="1239" t="s">
        <v>1059</v>
      </c>
      <c r="H18" s="1238">
        <f>SUM(I18:J18)</f>
        <v>0</v>
      </c>
      <c r="I18" s="1237"/>
      <c r="J18" s="1227"/>
      <c r="K18" s="1236"/>
      <c r="W18" s="1157">
        <v>34</v>
      </c>
    </row>
    <row customHeight="1" ht="35.699999999999996">
      <c r="F19" s="1232" t="s">
        <v>1060</v>
      </c>
      <c r="G19" s="1239" t="s">
        <v>1061</v>
      </c>
      <c r="H19" s="1238">
        <f>SUM(I19:J19)</f>
        <v>0</v>
      </c>
      <c r="I19" s="1237"/>
      <c r="J19" s="1227"/>
      <c r="K19" s="1236"/>
      <c r="W19" s="1157">
        <v>34</v>
      </c>
    </row>
    <row customHeight="1" ht="48.29999999999999">
      <c r="F20" s="1232" t="s">
        <v>1062</v>
      </c>
      <c r="G20" s="1239" t="s">
        <v>1063</v>
      </c>
      <c r="H20" s="1238">
        <f>SUM(I20:J20)</f>
        <v>0</v>
      </c>
      <c r="I20" s="1237"/>
      <c r="J20" s="1227"/>
      <c r="K20" s="1236"/>
      <c r="W20" s="1157">
        <v>46</v>
      </c>
    </row>
    <row customHeight="1" ht="35.699999999999996">
      <c r="F21" s="1232" t="s">
        <v>1064</v>
      </c>
      <c r="G21" s="1239" t="s">
        <v>1065</v>
      </c>
      <c r="H21" s="1238">
        <f>SUM(I21:J21)</f>
        <v>0</v>
      </c>
      <c r="I21" s="1237"/>
      <c r="J21" s="1227"/>
      <c r="K21" s="1236"/>
      <c r="W21" s="1157">
        <v>34</v>
      </c>
    </row>
    <row customHeight="1" ht="35.699999999999996">
      <c r="F22" s="1232" t="s">
        <v>1066</v>
      </c>
      <c r="G22" s="1239" t="s">
        <v>1067</v>
      </c>
      <c r="H22" s="1238">
        <f>SUM(I22:J22)</f>
        <v>0</v>
      </c>
      <c r="I22" s="1237"/>
      <c r="J22" s="1227"/>
      <c r="K22" s="1236"/>
      <c r="W22" s="1157">
        <v>34</v>
      </c>
    </row>
    <row customHeight="1" ht="24">
      <c r="F23" s="1232" t="s">
        <v>1068</v>
      </c>
      <c r="G23" s="1239" t="s">
        <v>1069</v>
      </c>
      <c r="H23" s="1238">
        <f>SUM(I23:J23)</f>
        <v>0</v>
      </c>
      <c r="I23" s="1237"/>
      <c r="J23" s="1227"/>
      <c r="K23" s="1236"/>
      <c r="W23" s="1157">
        <v>23</v>
      </c>
    </row>
    <row customHeight="1" ht="24">
      <c r="F24" s="1232" t="s">
        <v>1070</v>
      </c>
      <c r="G24" s="1239" t="s">
        <v>1071</v>
      </c>
      <c r="H24" s="1238">
        <f>SUM(I24:J24)</f>
        <v>0</v>
      </c>
      <c r="I24" s="1237"/>
      <c r="J24" s="1227"/>
      <c r="K24" s="1236"/>
      <c r="W24" s="1157">
        <v>23</v>
      </c>
    </row>
    <row customHeight="1" ht="35.699999999999996">
      <c r="F25" s="1232" t="s">
        <v>1072</v>
      </c>
      <c r="G25" s="1239" t="s">
        <v>1073</v>
      </c>
      <c r="H25" s="1238">
        <f>SUM(I25:J25)</f>
        <v>0</v>
      </c>
      <c r="I25" s="1237"/>
      <c r="J25" s="1227"/>
      <c r="K25" s="1236"/>
      <c r="W25" s="1157">
        <v>34</v>
      </c>
    </row>
    <row customHeight="1" ht="35.699999999999996">
      <c r="F26" s="1232" t="s">
        <v>1074</v>
      </c>
      <c r="G26" s="1239" t="s">
        <v>1075</v>
      </c>
      <c r="H26" s="1238">
        <f>SUM(I26:J26)</f>
        <v>0</v>
      </c>
      <c r="I26" s="1237"/>
      <c r="J26" s="1227"/>
      <c r="K26" s="1236"/>
      <c r="W26" s="1157">
        <v>34</v>
      </c>
    </row>
    <row customHeight="1" ht="11.549999999999999">
      <c r="F27" s="1232" t="s">
        <v>1076</v>
      </c>
      <c r="G27" s="1239" t="s">
        <v>1077</v>
      </c>
      <c r="H27" s="1238">
        <f>SUM(I27:J27)</f>
        <v>0</v>
      </c>
      <c r="I27" s="1237"/>
      <c r="J27" s="1227"/>
      <c r="K27" s="1236"/>
      <c r="W27" s="1157">
        <v>11</v>
      </c>
    </row>
    <row customHeight="1" ht="11.549999999999999">
      <c r="F28" s="1232">
        <v>2</v>
      </c>
      <c r="G28" s="692" t="s">
        <v>1078</v>
      </c>
      <c r="H28" s="1238">
        <f>SUM(I28:J28)</f>
        <v>0</v>
      </c>
      <c r="I28" s="1238">
        <f>SUM(I29:I31)</f>
        <v>0</v>
      </c>
      <c r="J28" s="1227"/>
      <c r="K28" s="1236"/>
      <c r="W28" s="1157">
        <v>11</v>
      </c>
    </row>
    <row customHeight="1" ht="11.549999999999999">
      <c r="F29" s="1232" t="s">
        <v>741</v>
      </c>
      <c r="G29" s="1239" t="s">
        <v>1079</v>
      </c>
      <c r="H29" s="1238">
        <f>SUM(I29:J29)</f>
        <v>0</v>
      </c>
      <c r="I29" s="1237"/>
      <c r="J29" s="1227"/>
      <c r="K29" s="1236"/>
      <c r="W29" s="1157">
        <v>11</v>
      </c>
    </row>
    <row customHeight="1" ht="11.549999999999999">
      <c r="F30" s="1232" t="s">
        <v>331</v>
      </c>
      <c r="G30" s="1239" t="s">
        <v>1080</v>
      </c>
      <c r="H30" s="1238">
        <f>SUM(I30:J30)</f>
        <v>0</v>
      </c>
      <c r="I30" s="1237"/>
      <c r="J30" s="1227"/>
      <c r="K30" s="1236"/>
      <c r="W30" s="1157">
        <v>11</v>
      </c>
    </row>
    <row customHeight="1" ht="11.549999999999999">
      <c r="F31" s="1232" t="s">
        <v>334</v>
      </c>
      <c r="G31" s="1239" t="s">
        <v>1081</v>
      </c>
      <c r="H31" s="1238">
        <f>SUM(I31:J31)</f>
        <v>0</v>
      </c>
      <c r="I31" s="1237"/>
      <c r="J31" s="1227"/>
      <c r="K31" s="1236"/>
      <c r="W31" s="1157">
        <v>11</v>
      </c>
    </row>
    <row customHeight="1" ht="11.549999999999999">
      <c r="F32" s="1232">
        <v>3</v>
      </c>
      <c r="G32" s="692" t="s">
        <v>1082</v>
      </c>
      <c r="H32" s="1238">
        <f>SUM(I32:J32)</f>
        <v>0</v>
      </c>
      <c r="I32" s="1238">
        <f>SUM(I33:I34)</f>
        <v>0</v>
      </c>
      <c r="J32" s="1227"/>
      <c r="K32" s="1236"/>
      <c r="W32" s="1157">
        <v>11</v>
      </c>
    </row>
    <row customHeight="1" ht="48.29999999999999">
      <c r="F33" s="1232" t="s">
        <v>348</v>
      </c>
      <c r="G33" s="1239" t="s">
        <v>1083</v>
      </c>
      <c r="H33" s="1238">
        <f>SUM(I33:J33)</f>
        <v>0</v>
      </c>
      <c r="I33" s="1237"/>
      <c r="J33" s="1227"/>
      <c r="K33" s="1236"/>
      <c r="W33" s="1157">
        <v>46</v>
      </c>
    </row>
    <row customHeight="1" ht="11.549999999999999">
      <c r="F34" s="1232" t="s">
        <v>356</v>
      </c>
      <c r="G34" s="1239" t="s">
        <v>1084</v>
      </c>
      <c r="H34" s="1238">
        <f>SUM(I34:J34)</f>
        <v>0</v>
      </c>
      <c r="I34" s="1237"/>
      <c r="J34" s="1227"/>
      <c r="K34" s="1236"/>
      <c r="W34" s="1157">
        <v>11</v>
      </c>
    </row>
    <row customHeight="1" ht="11.549999999999999">
      <c r="F35" s="1232">
        <v>4</v>
      </c>
      <c r="G35" s="692" t="s">
        <v>1085</v>
      </c>
      <c r="H35" s="1238">
        <f>SUM(I35:J35)</f>
        <v>0</v>
      </c>
      <c r="I35" s="1237"/>
      <c r="J35" s="1227"/>
      <c r="K35" s="1236"/>
      <c r="W35" s="1157">
        <v>11</v>
      </c>
    </row>
    <row customHeight="1" ht="11.549999999999999">
      <c r="F36" s="1232"/>
      <c r="G36" s="695" t="s">
        <v>1086</v>
      </c>
      <c r="H36" s="1238">
        <f>SUM(I36:J36)</f>
        <v>0</v>
      </c>
      <c r="I36" s="1238">
        <f>SUM(I15,I28,I32,I35)</f>
        <v>0</v>
      </c>
      <c r="J36" s="1227"/>
      <c r="K36" s="1236"/>
      <c r="W36" s="1157">
        <v>11</v>
      </c>
    </row>
    <row customHeight="1" ht="29.25">
      <c r="F37" s="1233" t="s">
        <v>1087</v>
      </c>
      <c r="G37" s="2424" t="s">
        <v>1088</v>
      </c>
      <c r="H37" s="2424"/>
      <c r="I37" s="2424"/>
      <c r="J37" s="2424"/>
      <c r="K37" s="1236"/>
      <c r="W37" s="1157">
        <v>28</v>
      </c>
    </row>
    <row customHeight="1" ht="24">
      <c r="F38" s="1232" t="s">
        <v>124</v>
      </c>
      <c r="G38" s="692" t="s">
        <v>1089</v>
      </c>
      <c r="H38" s="1238">
        <f>SUM(I38:J38)</f>
        <v>0</v>
      </c>
      <c r="I38" s="1238">
        <f>SUM(I39,I44,I47)</f>
        <v>0</v>
      </c>
      <c r="J38" s="1227"/>
      <c r="K38" s="1236"/>
      <c r="W38" s="1157">
        <v>23</v>
      </c>
    </row>
    <row customHeight="1" ht="11.549999999999999">
      <c r="F39" s="1232" t="s">
        <v>1054</v>
      </c>
      <c r="G39" s="1239" t="s">
        <v>1053</v>
      </c>
      <c r="H39" s="1238">
        <f>SUM(I39:J39)</f>
        <v>0</v>
      </c>
      <c r="I39" s="1238">
        <f>SUM(I40:I43)</f>
        <v>0</v>
      </c>
      <c r="J39" s="1227"/>
      <c r="K39" s="1236"/>
      <c r="W39" s="1157">
        <v>11</v>
      </c>
    </row>
    <row customHeight="1" ht="24">
      <c r="F40" s="1232" t="s">
        <v>1090</v>
      </c>
      <c r="G40" s="1240" t="s">
        <v>1091</v>
      </c>
      <c r="H40" s="1238">
        <f>SUM(I40:J40)</f>
        <v>0</v>
      </c>
      <c r="I40" s="1237"/>
      <c r="J40" s="1227"/>
      <c r="K40" s="1236"/>
      <c r="W40" s="1157">
        <v>23</v>
      </c>
    </row>
    <row customHeight="1" ht="11.549999999999999">
      <c r="F41" s="1232" t="s">
        <v>1092</v>
      </c>
      <c r="G41" s="1240" t="s">
        <v>1093</v>
      </c>
      <c r="H41" s="1238">
        <f>SUM(I41:J41)</f>
        <v>0</v>
      </c>
      <c r="I41" s="1237"/>
      <c r="J41" s="1227"/>
      <c r="K41" s="1236"/>
      <c r="W41" s="1157">
        <v>11</v>
      </c>
    </row>
    <row customHeight="1" ht="11.549999999999999">
      <c r="F42" s="1232" t="s">
        <v>1094</v>
      </c>
      <c r="G42" s="1240" t="s">
        <v>1095</v>
      </c>
      <c r="H42" s="1238">
        <f>SUM(I42:J42)</f>
        <v>0</v>
      </c>
      <c r="I42" s="1237"/>
      <c r="J42" s="1227"/>
      <c r="K42" s="1236"/>
      <c r="W42" s="1157">
        <v>11</v>
      </c>
    </row>
    <row customHeight="1" ht="35.699999999999996">
      <c r="F43" s="1232" t="s">
        <v>1096</v>
      </c>
      <c r="G43" s="1240" t="s">
        <v>1097</v>
      </c>
      <c r="H43" s="1238">
        <f>SUM(I43:J43)</f>
        <v>0</v>
      </c>
      <c r="I43" s="1237"/>
      <c r="J43" s="1227"/>
      <c r="K43" s="1236"/>
      <c r="W43" s="1157">
        <v>34</v>
      </c>
    </row>
    <row customHeight="1" ht="11.549999999999999">
      <c r="F44" s="1232" t="s">
        <v>1056</v>
      </c>
      <c r="G44" s="1239" t="s">
        <v>1082</v>
      </c>
      <c r="H44" s="1238">
        <f>SUM(I44:J44)</f>
        <v>0</v>
      </c>
      <c r="I44" s="1238">
        <f>SUM(I45:I46)</f>
        <v>0</v>
      </c>
      <c r="J44" s="1227"/>
      <c r="K44" s="1236"/>
      <c r="W44" s="1157">
        <v>11</v>
      </c>
    </row>
    <row customHeight="1" ht="48.29999999999999">
      <c r="F45" s="1232" t="s">
        <v>1098</v>
      </c>
      <c r="G45" s="1240" t="s">
        <v>1083</v>
      </c>
      <c r="H45" s="1238">
        <f>SUM(I45:J45)</f>
        <v>0</v>
      </c>
      <c r="I45" s="1237"/>
      <c r="J45" s="1227"/>
      <c r="K45" s="1236"/>
      <c r="W45" s="1157">
        <v>46</v>
      </c>
    </row>
    <row customHeight="1" ht="11.549999999999999">
      <c r="F46" s="1232" t="s">
        <v>1099</v>
      </c>
      <c r="G46" s="1240" t="s">
        <v>1084</v>
      </c>
      <c r="H46" s="1238">
        <f>SUM(I46:J46)</f>
        <v>0</v>
      </c>
      <c r="I46" s="1237"/>
      <c r="J46" s="1227"/>
      <c r="K46" s="1236"/>
      <c r="W46" s="1157">
        <v>11</v>
      </c>
    </row>
    <row customHeight="1" ht="11.549999999999999">
      <c r="F47" s="1232" t="s">
        <v>1058</v>
      </c>
      <c r="G47" s="1239" t="s">
        <v>1100</v>
      </c>
      <c r="H47" s="1238">
        <f>SUM(I47:J47)</f>
        <v>0</v>
      </c>
      <c r="I47" s="1237"/>
      <c r="J47" s="1227"/>
      <c r="K47" s="1236"/>
      <c r="W47" s="1157">
        <v>11</v>
      </c>
    </row>
    <row customHeight="1" ht="24">
      <c r="F48" s="1232" t="s">
        <v>107</v>
      </c>
      <c r="G48" s="692" t="s">
        <v>1101</v>
      </c>
      <c r="H48" s="1238">
        <f>SUM(I48:J48)</f>
        <v>0</v>
      </c>
      <c r="I48" s="1238">
        <f>SUM(I49,I54,I57)</f>
        <v>0</v>
      </c>
      <c r="J48" s="1227"/>
      <c r="K48" s="1236"/>
      <c r="W48" s="1157">
        <v>23</v>
      </c>
    </row>
    <row customHeight="1" ht="11.549999999999999">
      <c r="F49" s="1232" t="s">
        <v>741</v>
      </c>
      <c r="G49" s="1239" t="s">
        <v>1053</v>
      </c>
      <c r="H49" s="1238">
        <f>SUM(I49:J49)</f>
        <v>0</v>
      </c>
      <c r="I49" s="1238">
        <f>SUM(I50:I53)</f>
        <v>0</v>
      </c>
      <c r="J49" s="1227"/>
      <c r="K49" s="1236"/>
      <c r="W49" s="1157">
        <v>11</v>
      </c>
    </row>
    <row customHeight="1" ht="24">
      <c r="F50" s="1232" t="s">
        <v>744</v>
      </c>
      <c r="G50" s="1240" t="s">
        <v>1091</v>
      </c>
      <c r="H50" s="1238">
        <f>SUM(I50:J50)</f>
        <v>0</v>
      </c>
      <c r="I50" s="1237"/>
      <c r="J50" s="1227"/>
      <c r="K50" s="1236"/>
      <c r="W50" s="1157">
        <v>23</v>
      </c>
    </row>
    <row customHeight="1" ht="11.549999999999999">
      <c r="F51" s="1232" t="s">
        <v>747</v>
      </c>
      <c r="G51" s="1240" t="s">
        <v>1093</v>
      </c>
      <c r="H51" s="1238">
        <f>SUM(I51:J51)</f>
        <v>0</v>
      </c>
      <c r="I51" s="1237"/>
      <c r="J51" s="1227"/>
      <c r="K51" s="1236"/>
      <c r="W51" s="1157">
        <v>11</v>
      </c>
    </row>
    <row customHeight="1" ht="11.549999999999999">
      <c r="F52" s="1232" t="s">
        <v>1102</v>
      </c>
      <c r="G52" s="1240" t="s">
        <v>1095</v>
      </c>
      <c r="H52" s="1238">
        <f>SUM(I52:J52)</f>
        <v>0</v>
      </c>
      <c r="I52" s="1237"/>
      <c r="J52" s="1227"/>
      <c r="K52" s="1236"/>
      <c r="W52" s="1157">
        <v>11</v>
      </c>
    </row>
    <row customHeight="1" ht="35.699999999999996">
      <c r="F53" s="1232" t="s">
        <v>1103</v>
      </c>
      <c r="G53" s="1240" t="s">
        <v>1097</v>
      </c>
      <c r="H53" s="1238">
        <f>SUM(I53:J53)</f>
        <v>0</v>
      </c>
      <c r="I53" s="1237"/>
      <c r="J53" s="1227"/>
      <c r="K53" s="1236"/>
      <c r="W53" s="1157">
        <v>34</v>
      </c>
    </row>
    <row customHeight="1" ht="11.549999999999999">
      <c r="F54" s="1232" t="s">
        <v>331</v>
      </c>
      <c r="G54" s="1239" t="s">
        <v>1082</v>
      </c>
      <c r="H54" s="1238">
        <f>SUM(I54:J54)</f>
        <v>0</v>
      </c>
      <c r="I54" s="1238">
        <f>SUM(I55:I56)</f>
        <v>0</v>
      </c>
      <c r="J54" s="1227"/>
      <c r="K54" s="1236"/>
      <c r="W54" s="1157">
        <v>11</v>
      </c>
    </row>
    <row customHeight="1" ht="48.29999999999999">
      <c r="F55" s="1232" t="s">
        <v>751</v>
      </c>
      <c r="G55" s="1240" t="s">
        <v>1083</v>
      </c>
      <c r="H55" s="1238">
        <f>SUM(I55:J55)</f>
        <v>0</v>
      </c>
      <c r="I55" s="1237"/>
      <c r="J55" s="1227"/>
      <c r="K55" s="1236"/>
      <c r="W55" s="1157">
        <v>46</v>
      </c>
    </row>
    <row customHeight="1" ht="11.549999999999999">
      <c r="F56" s="1232" t="s">
        <v>753</v>
      </c>
      <c r="G56" s="1240" t="s">
        <v>1084</v>
      </c>
      <c r="H56" s="1238">
        <f>SUM(I56:J56)</f>
        <v>0</v>
      </c>
      <c r="I56" s="1237"/>
      <c r="J56" s="1227"/>
      <c r="K56" s="1236"/>
      <c r="W56" s="1157">
        <v>11</v>
      </c>
    </row>
    <row customHeight="1" ht="11.549999999999999">
      <c r="F57" s="1232" t="s">
        <v>334</v>
      </c>
      <c r="G57" s="1239" t="s">
        <v>1100</v>
      </c>
      <c r="H57" s="1238">
        <f>SUM(I57:J57)</f>
        <v>0</v>
      </c>
      <c r="I57" s="1237"/>
      <c r="J57" s="1227"/>
      <c r="K57" s="1236"/>
      <c r="W57" s="1157">
        <v>11</v>
      </c>
    </row>
    <row customHeight="1" ht="11.549999999999999">
      <c r="F58" s="1232"/>
      <c r="G58" s="1241" t="s">
        <v>1086</v>
      </c>
      <c r="H58" s="1238">
        <f>SUM(I58:J58)</f>
        <v>0</v>
      </c>
      <c r="I58" s="1238">
        <f>SUM(I38,I48)</f>
        <v>0</v>
      </c>
      <c r="J58" s="1227"/>
      <c r="K58" s="1236"/>
      <c r="W58" s="1157">
        <v>11</v>
      </c>
    </row>
    <row customHeight="1" ht="10.5" hidden="1">
      <c r="A59" s="1168" t="s">
        <v>86</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EBAEE-A25B-6035-F3EB-0D4325215B2F}"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customWidth="1"/>
    <col min="115" max="128" style="1065" width="0.7109375" customWidth="1"/>
    <col min="129"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МП г.о. Саранск "Саранское водопроводно-канализационное хозяйство"</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1104</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1105</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324</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92</v>
      </c>
      <c r="G11" s="2207" t="s">
        <v>1106</v>
      </c>
      <c r="H11" s="2439" t="s">
        <v>1107</v>
      </c>
      <c r="I11" s="2439" t="s">
        <v>1108</v>
      </c>
      <c r="J11" s="2440"/>
      <c r="K11" s="2440"/>
      <c r="L11" s="2440"/>
      <c r="M11" s="2440"/>
      <c r="N11" s="2440"/>
      <c r="O11" s="2211" t="s">
        <v>1109</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1109</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1109</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1110</v>
      </c>
      <c r="P12" s="2211"/>
      <c r="Q12" s="2211"/>
      <c r="R12" s="2211"/>
      <c r="S12" s="2211" t="s">
        <v>1111</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1112</v>
      </c>
      <c r="BU12" s="2389"/>
      <c r="BV12" s="2389"/>
      <c r="BW12" s="2435"/>
      <c r="BX12" s="2388" t="s">
        <v>1113</v>
      </c>
      <c r="BY12" s="2389"/>
      <c r="BZ12" s="2389"/>
      <c r="CA12" s="2435"/>
      <c r="CB12" s="2388" t="s">
        <v>1114</v>
      </c>
      <c r="CC12" s="2435"/>
      <c r="CD12" s="2388" t="s">
        <v>1115</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1116</v>
      </c>
      <c r="CZ12" s="2389"/>
      <c r="DA12" s="2389"/>
      <c r="DB12" s="2389"/>
      <c r="DC12" s="2389"/>
      <c r="DD12" s="2435"/>
      <c r="DE12" s="2388" t="s">
        <v>1117</v>
      </c>
      <c r="DF12" s="2435"/>
      <c r="DG12" s="2388" t="s">
        <v>1115</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1118</v>
      </c>
      <c r="P13" s="2211"/>
      <c r="Q13" s="2211"/>
      <c r="R13" s="2211"/>
      <c r="S13" s="2338" t="s">
        <v>1119</v>
      </c>
      <c r="T13" s="2390"/>
      <c r="U13" s="2129" t="s">
        <v>1120</v>
      </c>
      <c r="V13" s="2129"/>
      <c r="W13" s="2129"/>
      <c r="X13" s="2129"/>
      <c r="Y13" s="2129" t="s">
        <v>1121</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1122</v>
      </c>
      <c r="BU13" s="2390"/>
      <c r="BV13" s="2338" t="s">
        <v>1123</v>
      </c>
      <c r="BW13" s="2390"/>
      <c r="BX13" s="2338" t="s">
        <v>1124</v>
      </c>
      <c r="BY13" s="2390"/>
      <c r="BZ13" s="2338" t="s">
        <v>1125</v>
      </c>
      <c r="CA13" s="2390"/>
      <c r="CB13" s="2338" t="s">
        <v>1126</v>
      </c>
      <c r="CC13" s="2390"/>
      <c r="CD13" s="2338" t="s">
        <v>1127</v>
      </c>
      <c r="CE13" s="2390"/>
      <c r="CF13" s="2338" t="s">
        <v>1128</v>
      </c>
      <c r="CG13" s="2390"/>
      <c r="CH13" s="2388" t="s">
        <v>1129</v>
      </c>
      <c r="CI13" s="2389"/>
      <c r="CJ13" s="2389"/>
      <c r="CK13" s="2435"/>
      <c r="CL13" s="2438"/>
      <c r="CM13" s="2436"/>
      <c r="CN13" s="2436"/>
      <c r="CO13" s="2436"/>
      <c r="CP13" s="2436"/>
      <c r="CQ13" s="2436"/>
      <c r="CR13" s="2436"/>
      <c r="CS13" s="2436"/>
      <c r="CT13" s="2436"/>
      <c r="CU13" s="2436"/>
      <c r="CV13" s="2436"/>
      <c r="CW13" s="2436"/>
      <c r="CX13" s="2455"/>
      <c r="CY13" s="2338" t="s">
        <v>1130</v>
      </c>
      <c r="CZ13" s="2390"/>
      <c r="DA13" s="2338" t="s">
        <v>1131</v>
      </c>
      <c r="DB13" s="2390"/>
      <c r="DC13" s="2338" t="s">
        <v>1132</v>
      </c>
      <c r="DD13" s="2390"/>
      <c r="DE13" s="2338" t="s">
        <v>1133</v>
      </c>
      <c r="DF13" s="2390"/>
      <c r="DG13" s="2388" t="s">
        <v>1134</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1135</v>
      </c>
      <c r="P14" s="2390"/>
      <c r="Q14" s="2338" t="s">
        <v>1136</v>
      </c>
      <c r="R14" s="2390"/>
      <c r="S14" s="2339"/>
      <c r="T14" s="2215"/>
      <c r="U14" s="2338" t="s">
        <v>868</v>
      </c>
      <c r="V14" s="2390"/>
      <c r="W14" s="2338" t="s">
        <v>871</v>
      </c>
      <c r="X14" s="2390"/>
      <c r="Y14" s="2338" t="s">
        <v>868</v>
      </c>
      <c r="Z14" s="2390"/>
      <c r="AA14" s="2338" t="s">
        <v>878</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1137</v>
      </c>
      <c r="CI14" s="2390"/>
      <c r="CJ14" s="2338" t="s">
        <v>1138</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1139</v>
      </c>
      <c r="DH14" s="2390"/>
      <c r="DI14" s="2338" t="s">
        <v>1140</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858</v>
      </c>
      <c r="P16" s="2435"/>
      <c r="Q16" s="2388" t="s">
        <v>860</v>
      </c>
      <c r="R16" s="2435"/>
      <c r="S16" s="2388" t="s">
        <v>864</v>
      </c>
      <c r="T16" s="2435"/>
      <c r="U16" s="2388" t="s">
        <v>869</v>
      </c>
      <c r="V16" s="2435"/>
      <c r="W16" s="2388" t="s">
        <v>872</v>
      </c>
      <c r="X16" s="2435"/>
      <c r="Y16" s="2388" t="s">
        <v>876</v>
      </c>
      <c r="Z16" s="2435"/>
      <c r="AA16" s="2388" t="s">
        <v>879</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591</v>
      </c>
      <c r="BU16" s="2435"/>
      <c r="BV16" s="2388" t="s">
        <v>591</v>
      </c>
      <c r="BW16" s="2435"/>
      <c r="BX16" s="2388" t="s">
        <v>591</v>
      </c>
      <c r="BY16" s="2435"/>
      <c r="BZ16" s="2388" t="s">
        <v>591</v>
      </c>
      <c r="CA16" s="2435"/>
      <c r="CB16" s="2388" t="s">
        <v>1141</v>
      </c>
      <c r="CC16" s="2435"/>
      <c r="CD16" s="2388" t="s">
        <v>591</v>
      </c>
      <c r="CE16" s="2435"/>
      <c r="CF16" s="2388" t="s">
        <v>1142</v>
      </c>
      <c r="CG16" s="2435"/>
      <c r="CH16" s="2388" t="s">
        <v>1143</v>
      </c>
      <c r="CI16" s="2435"/>
      <c r="CJ16" s="2388" t="s">
        <v>1143</v>
      </c>
      <c r="CK16" s="2435"/>
      <c r="CL16" s="2438"/>
      <c r="CM16" s="2436"/>
      <c r="CN16" s="2436"/>
      <c r="CO16" s="2436"/>
      <c r="CP16" s="2436"/>
      <c r="CQ16" s="2436"/>
      <c r="CR16" s="2436"/>
      <c r="CS16" s="2436"/>
      <c r="CT16" s="2436"/>
      <c r="CU16" s="2436"/>
      <c r="CV16" s="2436"/>
      <c r="CW16" s="2436"/>
      <c r="CX16" s="2455"/>
      <c r="CY16" s="2338" t="s">
        <v>591</v>
      </c>
      <c r="CZ16" s="2390"/>
      <c r="DA16" s="2338" t="s">
        <v>591</v>
      </c>
      <c r="DB16" s="2390"/>
      <c r="DC16" s="2338" t="s">
        <v>591</v>
      </c>
      <c r="DD16" s="2390"/>
      <c r="DE16" s="2388" t="s">
        <v>1141</v>
      </c>
      <c r="DF16" s="2435"/>
      <c r="DG16" s="2388" t="s">
        <v>1144</v>
      </c>
      <c r="DH16" s="2435"/>
      <c r="DI16" s="2388" t="s">
        <v>1144</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1145</v>
      </c>
      <c r="P17" s="1193" t="s">
        <v>1146</v>
      </c>
      <c r="Q17" s="1193" t="s">
        <v>1145</v>
      </c>
      <c r="R17" s="1193" t="s">
        <v>1146</v>
      </c>
      <c r="S17" s="1193" t="s">
        <v>1145</v>
      </c>
      <c r="T17" s="1193" t="s">
        <v>1146</v>
      </c>
      <c r="U17" s="1193" t="s">
        <v>1145</v>
      </c>
      <c r="V17" s="1193" t="s">
        <v>1146</v>
      </c>
      <c r="W17" s="1193" t="s">
        <v>1145</v>
      </c>
      <c r="X17" s="1193" t="s">
        <v>1146</v>
      </c>
      <c r="Y17" s="1193" t="s">
        <v>1145</v>
      </c>
      <c r="Z17" s="1193" t="s">
        <v>1146</v>
      </c>
      <c r="AA17" s="1193" t="s">
        <v>1145</v>
      </c>
      <c r="AB17" s="1193" t="s">
        <v>1146</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1145</v>
      </c>
      <c r="BU17" s="1193" t="s">
        <v>1146</v>
      </c>
      <c r="BV17" s="1193" t="s">
        <v>1145</v>
      </c>
      <c r="BW17" s="1193" t="s">
        <v>1146</v>
      </c>
      <c r="BX17" s="1193" t="s">
        <v>1145</v>
      </c>
      <c r="BY17" s="1193" t="s">
        <v>1146</v>
      </c>
      <c r="BZ17" s="1193" t="s">
        <v>1145</v>
      </c>
      <c r="CA17" s="1193" t="s">
        <v>1146</v>
      </c>
      <c r="CB17" s="1193" t="s">
        <v>1145</v>
      </c>
      <c r="CC17" s="1193" t="s">
        <v>1146</v>
      </c>
      <c r="CD17" s="1193" t="s">
        <v>1145</v>
      </c>
      <c r="CE17" s="1193" t="s">
        <v>1146</v>
      </c>
      <c r="CF17" s="1193" t="s">
        <v>1145</v>
      </c>
      <c r="CG17" s="1193" t="s">
        <v>1146</v>
      </c>
      <c r="CH17" s="1193" t="s">
        <v>1145</v>
      </c>
      <c r="CI17" s="1193" t="s">
        <v>1146</v>
      </c>
      <c r="CJ17" s="1193" t="s">
        <v>1145</v>
      </c>
      <c r="CK17" s="1193" t="s">
        <v>1146</v>
      </c>
      <c r="CL17" s="2438"/>
      <c r="CM17" s="2436"/>
      <c r="CN17" s="2436"/>
      <c r="CO17" s="2436"/>
      <c r="CP17" s="2436"/>
      <c r="CQ17" s="2436"/>
      <c r="CR17" s="2436"/>
      <c r="CS17" s="2436"/>
      <c r="CT17" s="2436"/>
      <c r="CU17" s="2436"/>
      <c r="CV17" s="2436"/>
      <c r="CW17" s="2436"/>
      <c r="CX17" s="2455"/>
      <c r="CY17" s="1193" t="s">
        <v>1145</v>
      </c>
      <c r="CZ17" s="1193" t="s">
        <v>1146</v>
      </c>
      <c r="DA17" s="1193" t="s">
        <v>1145</v>
      </c>
      <c r="DB17" s="1193" t="s">
        <v>1146</v>
      </c>
      <c r="DC17" s="1193" t="s">
        <v>1145</v>
      </c>
      <c r="DD17" s="1193" t="s">
        <v>1146</v>
      </c>
      <c r="DE17" s="1193" t="s">
        <v>1145</v>
      </c>
      <c r="DF17" s="1193" t="s">
        <v>1146</v>
      </c>
      <c r="DG17" s="1193" t="s">
        <v>1145</v>
      </c>
      <c r="DH17" s="1193" t="s">
        <v>1146</v>
      </c>
      <c r="DI17" s="1193" t="s">
        <v>1145</v>
      </c>
      <c r="DJ17" s="1193" t="s">
        <v>1146</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400</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86</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638DC-8E37-F79B-4226-50C9EB11F89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108</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9"/>
      <c r="F5" s="2239"/>
      <c r="G5" s="2239"/>
      <c r="H5" s="2239"/>
      <c r="I5" s="539"/>
      <c r="S5" s="507">
        <v>38</v>
      </c>
    </row>
    <row customHeight="1" ht="15.75">
      <c r="C6" s="178"/>
      <c r="D6" s="2178" t="str">
        <f>IF(org=0,"Не определено",org)</f>
        <v>МП г.о. Саранск "Саранское водопроводно-канализационное хозяйство"</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131</v>
      </c>
      <c r="S8" s="507">
        <v>1</v>
      </c>
    </row>
    <row customHeight="1" ht="15.75">
      <c r="C9" s="178"/>
      <c r="D9" s="713"/>
      <c r="E9" s="2369" t="s">
        <v>120</v>
      </c>
      <c r="F9" s="2370"/>
      <c r="G9" s="818" t="str">
        <f>IF(G8="","",INDEX(DIFFERENTIATION_UNMERGE_VD,MATCH(G8,DIFFERENTIATION_ID_DIFF,0)))</f>
        <v/>
      </c>
      <c r="H9" s="818">
        <f>IF(H8="","",INDEX(DIFFERENTIATION_UNMERGE_VD,MATCH(H8,DIFFERENTIATION_ID_DIFF,0)))</f>
        <v>0</v>
      </c>
      <c r="I9" s="2129" t="s">
        <v>325</v>
      </c>
      <c r="S9" s="507">
        <v>15</v>
      </c>
    </row>
    <row s="1637" customFormat="1" customHeight="1" ht="15.75">
      <c r="A10" s="761"/>
      <c r="C10" s="178"/>
      <c r="D10" s="713"/>
      <c r="E10" s="2369" t="s">
        <v>597</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598</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324</v>
      </c>
      <c r="E12" s="2372"/>
      <c r="F12" s="2372"/>
      <c r="G12" s="889"/>
      <c r="H12" s="889"/>
      <c r="I12" s="2129"/>
      <c r="R12" s="677"/>
      <c r="S12" s="760">
        <v>15</v>
      </c>
    </row>
    <row customHeight="1" ht="35.699999999999996">
      <c r="C13" s="178"/>
      <c r="D13" s="763" t="s">
        <v>92</v>
      </c>
      <c r="E13" s="762" t="s">
        <v>326</v>
      </c>
      <c r="F13" s="762" t="s">
        <v>599</v>
      </c>
      <c r="G13" s="810" t="s">
        <v>327</v>
      </c>
      <c r="H13" s="756" t="s">
        <v>327</v>
      </c>
      <c r="I13" s="2129"/>
      <c r="S13" s="507">
        <v>34</v>
      </c>
    </row>
    <row customHeight="1" ht="15" hidden="1">
      <c r="C14" s="178"/>
      <c r="D14" s="595" t="s">
        <v>124</v>
      </c>
      <c r="E14" s="595" t="s">
        <v>107</v>
      </c>
      <c r="F14" s="595" t="s">
        <v>94</v>
      </c>
      <c r="G14" s="661" t="str">
        <f>G1&amp;".1"</f>
        <v>.1</v>
      </c>
      <c r="H14" s="661" t="str">
        <f>H1&amp;".1"</f>
        <v>4.1</v>
      </c>
      <c r="I14" s="291"/>
      <c r="S14" s="507">
        <v>0</v>
      </c>
    </row>
    <row customHeight="1" ht="15.75">
      <c r="A15" s="507"/>
      <c r="C15" s="528"/>
      <c r="D15" s="523">
        <v>1</v>
      </c>
      <c r="E15" s="1932" t="str">
        <f>TP_P_A</f>
        <v>Количество поданных заявлений </v>
      </c>
      <c r="F15" s="523" t="s">
        <v>1147</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7">
        <v>15</v>
      </c>
    </row>
    <row customHeight="1" ht="15.75">
      <c r="A16" s="507"/>
      <c r="C16" s="528"/>
      <c r="D16" s="523">
        <v>2</v>
      </c>
      <c r="E16" s="1932" t="str">
        <f>TP_P_B</f>
        <v>Количество исполненных заявлений </v>
      </c>
      <c r="F16" s="523" t="s">
        <v>1147</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1147</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водоотведения</v>
      </c>
      <c r="F18" s="523" t="s">
        <v>330</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7">
        <v>57</v>
      </c>
    </row>
    <row customHeight="1" ht="15" hidden="1">
      <c r="D20" s="511" t="s">
        <v>1148</v>
      </c>
      <c r="E20" s="690"/>
      <c r="F20" s="511"/>
      <c r="G20" s="511"/>
      <c r="H20" s="511"/>
      <c r="I20" s="1765"/>
      <c r="S20" s="507">
        <v>0</v>
      </c>
    </row>
    <row customHeight="1" ht="29.25">
      <c r="C21" s="453"/>
      <c r="D21" s="541" t="s">
        <v>337</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7">
        <v>28</v>
      </c>
    </row>
    <row customHeight="1" ht="15.75">
      <c r="A22" s="507"/>
      <c r="C22" s="507"/>
      <c r="D22" s="349"/>
      <c r="E22" s="582" t="s">
        <v>1149</v>
      </c>
      <c r="F22" s="574"/>
      <c r="G22" s="574"/>
      <c r="H22" s="574"/>
      <c r="I22" s="2173"/>
      <c r="R22" s="507"/>
      <c r="S22" s="507">
        <v>15</v>
      </c>
    </row>
    <row customHeight="1" ht="22.5" hidden="1">
      <c r="A23" s="451" t="s">
        <v>86</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BDDA95-AB64-3A48-9414-9FCC5449E4B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7"/>
      <c r="F5" s="2457"/>
      <c r="G5" s="2458"/>
      <c r="Q5" s="85">
        <v>28</v>
      </c>
    </row>
    <row s="1637" customFormat="1" customHeight="1" ht="18.75">
      <c r="A6" s="884"/>
      <c r="B6" s="419"/>
      <c r="C6" s="378"/>
      <c r="D6" s="2459" t="str">
        <f>IF(org=0,"Не определено",org)</f>
        <v>МП г.о. Саранск "Саранское водопроводно-канализационное хозяйство"</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324</v>
      </c>
      <c r="E9" s="2211"/>
      <c r="F9" s="2211"/>
      <c r="G9" s="2391" t="s">
        <v>325</v>
      </c>
      <c r="Q9" s="85">
        <v>14</v>
      </c>
    </row>
    <row customHeight="1" ht="24">
      <c r="C10" s="98"/>
      <c r="D10" s="107" t="s">
        <v>92</v>
      </c>
      <c r="E10" s="110" t="s">
        <v>326</v>
      </c>
      <c r="F10" s="110" t="s">
        <v>414</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0" t="s">
        <v>330</v>
      </c>
      <c r="G12" s="153"/>
      <c r="Q12" s="85">
        <v>62</v>
      </c>
    </row>
    <row customHeight="1" ht="24">
      <c r="A13" s="194"/>
      <c r="C13" s="98"/>
      <c r="D13" s="149" t="s">
        <v>1054</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330</v>
      </c>
      <c r="G13" s="153"/>
      <c r="Q13" s="85">
        <v>23</v>
      </c>
    </row>
    <row customHeight="1" ht="14.699999999999998">
      <c r="A14" s="194"/>
      <c r="C14" s="98"/>
      <c r="D14" s="149" t="s">
        <v>1090</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1150</v>
      </c>
      <c r="F15" s="203"/>
      <c r="G15" s="2173"/>
      <c r="Q15" s="85">
        <v>15</v>
      </c>
    </row>
    <row customHeight="1" ht="14.699999999999998">
      <c r="A16" s="194"/>
      <c r="C16" s="98"/>
      <c r="D16" s="149" t="s">
        <v>1056</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0" t="s">
        <v>330</v>
      </c>
      <c r="G16" s="339"/>
      <c r="Q16" s="85">
        <v>14</v>
      </c>
    </row>
    <row customHeight="1" ht="14.699999999999998">
      <c r="A17" s="194"/>
      <c r="C17" s="98"/>
      <c r="D17" s="149" t="s">
        <v>1098</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5">
        <v>14</v>
      </c>
    </row>
    <row s="1637" customFormat="1" customHeight="1" ht="22.049999999999997">
      <c r="A18" s="345"/>
      <c r="B18" s="148"/>
      <c r="C18" s="309"/>
      <c r="D18" s="349"/>
      <c r="E18" s="351" t="s">
        <v>1151</v>
      </c>
      <c r="F18" s="340"/>
      <c r="G18" s="2173"/>
      <c r="I18" s="352"/>
      <c r="J18" s="352"/>
      <c r="Q18" s="344">
        <v>21</v>
      </c>
    </row>
    <row s="1637" customFormat="1" customHeight="1" ht="256.5" hidden="1">
      <c r="A19" s="345"/>
      <c r="B19" s="419"/>
      <c r="C19" s="378"/>
      <c r="D19" s="886" t="s">
        <v>1058</v>
      </c>
      <c r="E19" s="885" t="s">
        <v>1152</v>
      </c>
      <c r="F19" s="387"/>
      <c r="G19" s="339" t="s">
        <v>1153</v>
      </c>
      <c r="I19" s="502"/>
      <c r="J19" s="502"/>
      <c r="Q19" s="760">
        <v>0</v>
      </c>
    </row>
    <row s="1637" customFormat="1" customHeight="1" ht="14.699999999999998">
      <c r="A20" s="345"/>
      <c r="B20" s="148"/>
      <c r="C20" s="309"/>
      <c r="D20" s="887">
        <v>2</v>
      </c>
      <c r="E20" s="332" t="s">
        <v>1154</v>
      </c>
      <c r="F20" s="200" t="s">
        <v>330</v>
      </c>
      <c r="G20" s="339"/>
      <c r="I20" s="352"/>
      <c r="J20" s="352"/>
      <c r="Q20" s="344">
        <v>14</v>
      </c>
    </row>
    <row s="1637" customFormat="1" customHeight="1" ht="18.75" hidden="1">
      <c r="A21" s="345"/>
      <c r="B21" s="148"/>
      <c r="C21" s="309"/>
      <c r="D21" s="335" t="s">
        <v>669</v>
      </c>
      <c r="E21" s="334"/>
      <c r="F21" s="333"/>
      <c r="G21" s="343"/>
      <c r="H21" s="336"/>
      <c r="I21" s="352"/>
      <c r="J21" s="352"/>
      <c r="Q21" s="344">
        <v>0</v>
      </c>
    </row>
    <row customHeight="1" ht="15.75">
      <c r="A22" s="194"/>
      <c r="C22" s="98"/>
      <c r="D22" s="111"/>
      <c r="E22" s="205" t="s">
        <v>346</v>
      </c>
      <c r="F22" s="340"/>
      <c r="G22" s="341"/>
      <c r="Q22" s="85">
        <v>15</v>
      </c>
    </row>
    <row s="1637" customFormat="1" customHeight="1" ht="22.5" hidden="1">
      <c r="A23" s="345"/>
      <c r="B23" s="1162"/>
      <c r="C23" s="378"/>
      <c r="D23" s="1675" t="s">
        <v>107</v>
      </c>
      <c r="E23" s="199" t="s">
        <v>1155</v>
      </c>
      <c r="F23" s="1672" t="s">
        <v>330</v>
      </c>
      <c r="G23" s="347"/>
      <c r="I23" s="1626"/>
      <c r="J23" s="1626"/>
      <c r="Q23" s="1633">
        <v>0</v>
      </c>
    </row>
    <row s="1637" customFormat="1" customHeight="1" ht="14.25" hidden="1">
      <c r="A24" s="345"/>
      <c r="B24" s="1162"/>
      <c r="C24" s="378"/>
      <c r="D24" s="1675" t="s">
        <v>741</v>
      </c>
      <c r="E24" s="1674" t="s">
        <v>1156</v>
      </c>
      <c r="F24" s="1672" t="s">
        <v>330</v>
      </c>
      <c r="G24" s="339"/>
      <c r="I24" s="1626"/>
      <c r="J24" s="1626"/>
      <c r="Q24" s="1633">
        <v>0</v>
      </c>
    </row>
    <row s="1637" customFormat="1" customHeight="1" ht="14.25" hidden="1">
      <c r="A25" s="345"/>
      <c r="B25" s="1162"/>
      <c r="C25" s="378"/>
      <c r="D25" s="1675" t="s">
        <v>744</v>
      </c>
      <c r="E25" s="197"/>
      <c r="F25" s="387"/>
      <c r="G25" s="2171" t="s">
        <v>1157</v>
      </c>
      <c r="I25" s="1626"/>
      <c r="J25" s="1626"/>
      <c r="Q25" s="1633">
        <v>0</v>
      </c>
    </row>
    <row s="1637" customFormat="1" customHeight="1" ht="22.5" hidden="1">
      <c r="A26" s="345"/>
      <c r="B26" s="1162"/>
      <c r="C26" s="378"/>
      <c r="D26" s="349"/>
      <c r="E26" s="351" t="s">
        <v>1158</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86</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E8811-A61C-C2B2-799A-0C0836329356}" mc:Ignorable="x14ac xr xr2 xr3">
  <sheetPr>
    <tabColor theme="6" tint="0.4"/>
  </sheetPr>
  <dimension ref="A1:M48"/>
  <sheetViews>
    <sheetView showGridLines="0" zoomScale="90" workbookViewId="0">
      <pane xSplit="6" ySplit="21" topLeftCell="G22" activePane="bottomRight" state="frozen"/>
      <selection pane="bottomLeft" activeCell="A22" sqref="A22"/>
      <selection pane="topRight" activeCell="G1" sqref="G1"/>
      <selection pane="bottomRight" activeCell="I30" sqref="I30:I35"/>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108</v>
      </c>
      <c r="D2" s="1675"/>
      <c r="E2" s="201"/>
      <c r="F2" s="1672"/>
      <c r="G2" s="1672" t="s">
        <v>330</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108</v>
      </c>
      <c r="D4" s="1675"/>
      <c r="E4" s="207" t="s">
        <v>1159</v>
      </c>
      <c r="F4" s="1672"/>
      <c r="G4" s="259"/>
      <c r="H4" s="1672" t="s">
        <v>330</v>
      </c>
      <c r="K4" s="1626"/>
      <c r="L4" s="1626"/>
      <c r="M4" s="1633">
        <v>0</v>
      </c>
    </row>
    <row s="1637" customFormat="1" customHeight="1" ht="14.25" hidden="1">
      <c r="A5" s="1364"/>
      <c r="B5" s="1162"/>
      <c r="C5" s="346"/>
      <c r="K5" s="1626"/>
      <c r="L5" s="1626"/>
      <c r="M5" s="1633">
        <v>0</v>
      </c>
    </row>
    <row s="1637" customFormat="1" customHeight="1" ht="18.75" hidden="1">
      <c r="A6" s="1685"/>
      <c r="B6" s="1162"/>
      <c r="C6" s="1732" t="s">
        <v>108</v>
      </c>
      <c r="D6" s="1675"/>
      <c r="E6" s="208" t="s">
        <v>1160</v>
      </c>
      <c r="F6" s="1672"/>
      <c r="G6" s="259"/>
      <c r="H6" s="1672" t="s">
        <v>330</v>
      </c>
      <c r="K6" s="1626"/>
      <c r="L6" s="1626"/>
      <c r="M6" s="1633">
        <v>0</v>
      </c>
    </row>
    <row s="1637" customFormat="1" customHeight="1" ht="14.25" hidden="1">
      <c r="A7" s="1364"/>
      <c r="B7" s="1162"/>
      <c r="C7" s="346"/>
      <c r="K7" s="1626"/>
      <c r="L7" s="1626"/>
      <c r="M7" s="1633">
        <v>0</v>
      </c>
    </row>
    <row s="1637" customFormat="1" customHeight="1" ht="18.75" hidden="1">
      <c r="A8" s="1685"/>
      <c r="B8" s="1162"/>
      <c r="C8" s="1732" t="s">
        <v>108</v>
      </c>
      <c r="D8" s="1675"/>
      <c r="E8" s="208" t="s">
        <v>1161</v>
      </c>
      <c r="F8" s="1672"/>
      <c r="G8" s="259"/>
      <c r="H8" s="1672" t="s">
        <v>330</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108</v>
      </c>
      <c r="D10" s="1675"/>
      <c r="E10" s="208" t="s">
        <v>1162</v>
      </c>
      <c r="F10" s="1672"/>
      <c r="G10" s="1676"/>
      <c r="H10" s="1672" t="s">
        <v>330</v>
      </c>
      <c r="K10" s="1626"/>
      <c r="L10" s="1626" t="s">
        <v>1163</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7"/>
      <c r="F14" s="2457"/>
      <c r="G14" s="2457"/>
      <c r="H14" s="2458"/>
      <c r="J14" s="1633"/>
      <c r="M14" s="85">
        <v>28</v>
      </c>
    </row>
    <row s="1637" customFormat="1" customHeight="1" ht="14.699999999999998">
      <c r="A15" s="1364"/>
      <c r="B15" s="1162"/>
      <c r="C15" s="378"/>
      <c r="D15" s="2459" t="str">
        <f>IF(org=0,"Не определено",org)</f>
        <v>МП г.о. Саранск "Саранское водопроводно-канализационное хозяйство"</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324</v>
      </c>
      <c r="E18" s="2211"/>
      <c r="F18" s="2211"/>
      <c r="G18" s="2211"/>
      <c r="H18" s="2211"/>
      <c r="I18" s="2391" t="s">
        <v>325</v>
      </c>
      <c r="M18" s="85">
        <v>21</v>
      </c>
    </row>
    <row customHeight="1" ht="22.049999999999997">
      <c r="C19" s="98"/>
      <c r="D19" s="107" t="s">
        <v>92</v>
      </c>
      <c r="E19" s="110" t="s">
        <v>326</v>
      </c>
      <c r="F19" s="110"/>
      <c r="G19" s="110" t="s">
        <v>327</v>
      </c>
      <c r="H19" s="110" t="s">
        <v>414</v>
      </c>
      <c r="I19" s="2391"/>
      <c r="M19" s="85">
        <v>21</v>
      </c>
    </row>
    <row customHeight="1" ht="12" hidden="1">
      <c r="C20" s="98"/>
      <c r="D20" s="89"/>
      <c r="E20" s="89"/>
      <c r="F20" s="89"/>
      <c r="G20" s="89"/>
      <c r="H20" s="89"/>
      <c r="I20" s="89"/>
      <c r="M20" s="85">
        <v>0</v>
      </c>
    </row>
    <row customHeight="1" ht="14.699999999999998">
      <c r="A21" s="1685"/>
      <c r="C21" s="98"/>
      <c r="D21" s="149">
        <v>1</v>
      </c>
      <c r="E21" s="2463" t="s">
        <v>1164</v>
      </c>
      <c r="F21" s="2463"/>
      <c r="G21" s="2463"/>
      <c r="H21" s="2463"/>
      <c r="I21" s="210"/>
      <c r="M21" s="85">
        <v>14</v>
      </c>
    </row>
    <row customHeight="1" ht="21">
      <c r="A22" s="1685"/>
      <c r="C22" s="98"/>
      <c r="D22" s="149" t="s">
        <v>1054</v>
      </c>
      <c r="E22" s="196" t="s">
        <v>1165</v>
      </c>
      <c r="F22" s="200"/>
      <c r="G22" s="1739">
        <v>45644</v>
      </c>
      <c r="H22" s="200" t="s">
        <v>330</v>
      </c>
      <c r="I22" s="153" t="s">
        <v>1166</v>
      </c>
      <c r="M22" s="85">
        <v>20</v>
      </c>
    </row>
    <row customHeight="1" ht="60">
      <c r="A23" s="1685"/>
      <c r="C23" s="98"/>
      <c r="D23" s="149" t="s">
        <v>1056</v>
      </c>
      <c r="E23" s="196" t="s">
        <v>1167</v>
      </c>
      <c r="F23" s="200"/>
      <c r="G23" s="259" t="s">
        <v>1168</v>
      </c>
      <c r="H23" s="215" t="s">
        <v>1169</v>
      </c>
      <c r="I23" s="260" t="s">
        <v>1170</v>
      </c>
      <c r="M23" s="85">
        <v>57</v>
      </c>
    </row>
    <row customHeight="1" ht="33">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0"/>
      <c r="G24" s="200" t="s">
        <v>330</v>
      </c>
      <c r="H24" s="215" t="s">
        <v>1171</v>
      </c>
      <c r="I24" s="261" t="s">
        <v>664</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5">
      <c r="A26" s="1685"/>
      <c r="C26" s="98"/>
      <c r="D26" s="149" t="s">
        <v>348</v>
      </c>
      <c r="E26" s="201" t="s">
        <v>1172</v>
      </c>
      <c r="F26" s="200"/>
      <c r="G26" s="200" t="s">
        <v>330</v>
      </c>
      <c r="H26" s="215" t="s">
        <v>1171</v>
      </c>
      <c r="I26" s="2171" t="s">
        <v>1173</v>
      </c>
      <c r="M26" s="85">
        <v>14</v>
      </c>
    </row>
    <row s="1637" customFormat="1" customHeight="1" ht="18.75">
      <c r="A27" s="1685"/>
      <c r="B27" s="1368"/>
      <c r="C27" s="1732" t="s">
        <v>108</v>
      </c>
      <c r="D27" s="2206" t="s">
        <v>356</v>
      </c>
      <c r="E27" s="1769" t="s">
        <v>1174</v>
      </c>
      <c r="F27" s="2579"/>
      <c r="G27" s="2579" t="s">
        <v>330</v>
      </c>
      <c r="H27" s="1166" t="s">
        <v>1171</v>
      </c>
      <c r="I27" s="1637"/>
      <c r="J27" s="1637"/>
      <c r="K27" s="1626"/>
      <c r="L27" s="1626"/>
      <c r="M27" s="1637">
        <v>0</v>
      </c>
    </row>
    <row customHeight="1" ht="15.75">
      <c r="A28" s="1685" t="s">
        <v>124</v>
      </c>
      <c r="C28" s="98"/>
      <c r="D28" s="111"/>
      <c r="E28" s="205" t="s">
        <v>346</v>
      </c>
      <c r="F28" s="206"/>
      <c r="G28" s="206"/>
      <c r="H28" s="203"/>
      <c r="I28" s="2173"/>
      <c r="M28" s="85">
        <v>15</v>
      </c>
    </row>
    <row customHeight="1" ht="39.75">
      <c r="A29" s="1685"/>
      <c r="B29" s="148">
        <v>3</v>
      </c>
      <c r="C29" s="98"/>
      <c r="D29" s="149">
        <v>4</v>
      </c>
      <c r="E29"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9" s="2462"/>
      <c r="G29" s="2462"/>
      <c r="H29" s="2462"/>
      <c r="I29" s="258"/>
      <c r="M29" s="85">
        <v>38</v>
      </c>
    </row>
    <row customHeight="1" ht="21">
      <c r="A30" s="1685"/>
      <c r="C30" s="98"/>
      <c r="D30" s="149" t="s">
        <v>786</v>
      </c>
      <c r="E30" s="207" t="s">
        <v>1159</v>
      </c>
      <c r="F30" s="200"/>
      <c r="G30" s="259" t="s">
        <v>1175</v>
      </c>
      <c r="H30" s="200" t="s">
        <v>330</v>
      </c>
      <c r="I30" s="2171" t="s">
        <v>1176</v>
      </c>
      <c r="M30" s="85">
        <v>20</v>
      </c>
    </row>
    <row s="1637" customFormat="1" customHeight="1" ht="18.75">
      <c r="A31" s="1685"/>
      <c r="B31" s="1368"/>
      <c r="C31" s="1732" t="s">
        <v>108</v>
      </c>
      <c r="D31" s="2206" t="s">
        <v>828</v>
      </c>
      <c r="E31" s="2405" t="s">
        <v>1159</v>
      </c>
      <c r="F31" s="2579"/>
      <c r="G31" s="2571" t="s">
        <v>1177</v>
      </c>
      <c r="H31" s="2579" t="s">
        <v>330</v>
      </c>
      <c r="I31" s="1637"/>
      <c r="J31" s="1637"/>
      <c r="K31" s="1626"/>
      <c r="L31" s="1626"/>
      <c r="M31" s="1637">
        <v>0</v>
      </c>
    </row>
    <row s="1637" customFormat="1" customHeight="1" ht="18.75">
      <c r="A32" s="1685"/>
      <c r="B32" s="1368"/>
      <c r="C32" s="1732" t="s">
        <v>108</v>
      </c>
      <c r="D32" s="2206" t="s">
        <v>831</v>
      </c>
      <c r="E32" s="2405" t="s">
        <v>1159</v>
      </c>
      <c r="F32" s="2579"/>
      <c r="G32" s="2571" t="s">
        <v>1178</v>
      </c>
      <c r="H32" s="2579" t="s">
        <v>330</v>
      </c>
      <c r="I32" s="1637"/>
      <c r="J32" s="1637"/>
      <c r="K32" s="1626"/>
      <c r="L32" s="1626"/>
      <c r="M32" s="1637">
        <v>0</v>
      </c>
    </row>
    <row s="1637" customFormat="1" customHeight="1" ht="18.75">
      <c r="A33" s="1685"/>
      <c r="B33" s="1368"/>
      <c r="C33" s="1732" t="s">
        <v>108</v>
      </c>
      <c r="D33" s="2206" t="s">
        <v>909</v>
      </c>
      <c r="E33" s="2405" t="s">
        <v>1159</v>
      </c>
      <c r="F33" s="2579"/>
      <c r="G33" s="2571" t="s">
        <v>1179</v>
      </c>
      <c r="H33" s="2579" t="s">
        <v>330</v>
      </c>
      <c r="I33" s="1637"/>
      <c r="J33" s="1637"/>
      <c r="K33" s="1626"/>
      <c r="L33" s="1626"/>
      <c r="M33" s="1637">
        <v>0</v>
      </c>
    </row>
    <row s="1637" customFormat="1" customHeight="1" ht="18.75">
      <c r="A34" s="1685"/>
      <c r="B34" s="1368"/>
      <c r="C34" s="1732" t="s">
        <v>108</v>
      </c>
      <c r="D34" s="2206" t="s">
        <v>911</v>
      </c>
      <c r="E34" s="2405" t="s">
        <v>1159</v>
      </c>
      <c r="F34" s="2579"/>
      <c r="G34" s="2571" t="s">
        <v>1180</v>
      </c>
      <c r="H34" s="2579" t="s">
        <v>330</v>
      </c>
      <c r="I34" s="1637"/>
      <c r="J34" s="1637"/>
      <c r="K34" s="1626"/>
      <c r="L34" s="1626"/>
      <c r="M34" s="1637">
        <v>0</v>
      </c>
    </row>
    <row customHeight="1" ht="15.75">
      <c r="A35" s="1685" t="s">
        <v>107</v>
      </c>
      <c r="C35" s="98"/>
      <c r="D35" s="111"/>
      <c r="E35" s="205" t="s">
        <v>346</v>
      </c>
      <c r="F35" s="206"/>
      <c r="G35" s="206"/>
      <c r="H35" s="203"/>
      <c r="I35" s="2173"/>
      <c r="M35" s="85">
        <v>15</v>
      </c>
    </row>
    <row customHeight="1" ht="31.5">
      <c r="A36" s="1685"/>
      <c r="B36" s="148">
        <v>3</v>
      </c>
      <c r="C36" s="98"/>
      <c r="D36" s="149">
        <v>5</v>
      </c>
      <c r="E36"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6" s="2462"/>
      <c r="G36" s="2462"/>
      <c r="H36" s="2462"/>
      <c r="I36" s="258"/>
      <c r="M36" s="85">
        <v>30</v>
      </c>
    </row>
    <row customHeight="1" ht="27.299999999999997">
      <c r="A37" s="1685"/>
      <c r="C37" s="98"/>
      <c r="D37" s="149" t="s">
        <v>337</v>
      </c>
      <c r="E37"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7" s="2405"/>
      <c r="G37" s="2405"/>
      <c r="H37" s="2405"/>
      <c r="I37" s="258"/>
      <c r="M37" s="85">
        <v>26</v>
      </c>
    </row>
    <row customHeight="1" ht="15">
      <c r="A38" s="1685"/>
      <c r="C38" s="98"/>
      <c r="D38" s="149" t="s">
        <v>1181</v>
      </c>
      <c r="E38" s="208" t="s">
        <v>1160</v>
      </c>
      <c r="F38" s="200"/>
      <c r="G38" s="259" t="s">
        <v>1182</v>
      </c>
      <c r="H38" s="200" t="s">
        <v>330</v>
      </c>
      <c r="I38" s="2171" t="s">
        <v>1183</v>
      </c>
      <c r="M38" s="85">
        <v>14</v>
      </c>
    </row>
    <row customHeight="1" ht="15.75">
      <c r="A39" s="1685" t="s">
        <v>94</v>
      </c>
      <c r="C39" s="98"/>
      <c r="D39" s="111"/>
      <c r="E39" s="206" t="s">
        <v>346</v>
      </c>
      <c r="F39" s="202"/>
      <c r="G39" s="202"/>
      <c r="H39" s="203"/>
      <c r="I39" s="2173"/>
      <c r="M39" s="85">
        <v>15</v>
      </c>
    </row>
    <row customHeight="1" ht="25.2">
      <c r="A40" s="1685"/>
      <c r="C40" s="98"/>
      <c r="D40" s="149" t="s">
        <v>914</v>
      </c>
      <c r="E40"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40" s="2405"/>
      <c r="G40" s="2405"/>
      <c r="H40" s="2405"/>
      <c r="I40" s="258"/>
      <c r="M40" s="85">
        <v>24</v>
      </c>
    </row>
    <row customHeight="1" ht="15">
      <c r="A41" s="1685"/>
      <c r="C41" s="98"/>
      <c r="D41" s="149" t="s">
        <v>1184</v>
      </c>
      <c r="E41" s="208" t="s">
        <v>1161</v>
      </c>
      <c r="F41" s="200"/>
      <c r="G41" s="259" t="s">
        <v>1185</v>
      </c>
      <c r="H41" s="200" t="s">
        <v>330</v>
      </c>
      <c r="I41" s="2145" t="s">
        <v>1186</v>
      </c>
      <c r="M41" s="85">
        <v>14</v>
      </c>
    </row>
    <row customHeight="1" ht="15.75">
      <c r="A42" s="1685" t="s">
        <v>95</v>
      </c>
      <c r="C42" s="98"/>
      <c r="D42" s="111"/>
      <c r="E42" s="206" t="s">
        <v>346</v>
      </c>
      <c r="F42" s="202"/>
      <c r="G42" s="202"/>
      <c r="H42" s="203"/>
      <c r="I42" s="2145"/>
      <c r="M42" s="85">
        <v>15</v>
      </c>
    </row>
    <row customHeight="1" ht="27.299999999999997">
      <c r="A43" s="1685"/>
      <c r="C43" s="98"/>
      <c r="D43" s="149" t="s">
        <v>915</v>
      </c>
      <c r="E43"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43" s="2405"/>
      <c r="G43" s="2405"/>
      <c r="H43" s="2405"/>
      <c r="I43" s="258"/>
      <c r="M43" s="85">
        <v>26</v>
      </c>
    </row>
    <row customHeight="1" ht="15">
      <c r="A44" s="1685"/>
      <c r="C44" s="98"/>
      <c r="D44" s="149" t="s">
        <v>916</v>
      </c>
      <c r="E44" s="208" t="s">
        <v>1162</v>
      </c>
      <c r="F44" s="200"/>
      <c r="G44" s="209" t="s">
        <v>1187</v>
      </c>
      <c r="H44" s="200" t="s">
        <v>330</v>
      </c>
      <c r="I44" s="2171" t="s">
        <v>1188</v>
      </c>
      <c r="L44" s="157" t="s">
        <v>1163</v>
      </c>
      <c r="M44" s="85">
        <v>14</v>
      </c>
    </row>
    <row customHeight="1" ht="15.75">
      <c r="A45" s="1685" t="s">
        <v>125</v>
      </c>
      <c r="C45" s="98"/>
      <c r="D45" s="111"/>
      <c r="E45" s="206" t="s">
        <v>346</v>
      </c>
      <c r="F45" s="202"/>
      <c r="G45" s="202"/>
      <c r="H45" s="203"/>
      <c r="I45" s="2173"/>
      <c r="M45" s="85">
        <v>15</v>
      </c>
    </row>
    <row s="1825" customFormat="1" customHeight="1" ht="3">
      <c r="A46" s="1685"/>
      <c r="K46" s="198"/>
      <c r="L46" s="198"/>
      <c r="M46" s="142">
        <v>3</v>
      </c>
    </row>
    <row customHeight="1" ht="26.25">
      <c r="D47" s="1683" t="s">
        <v>836</v>
      </c>
      <c r="E47"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7" s="2287"/>
      <c r="G47" s="2287"/>
      <c r="H47" s="2287"/>
      <c r="I47" s="2287"/>
      <c r="M47" s="85">
        <v>25</v>
      </c>
    </row>
    <row customHeight="1" ht="22.5" hidden="1">
      <c r="A48" s="1364" t="s">
        <v>86</v>
      </c>
      <c r="B48" s="148">
        <v>0</v>
      </c>
      <c r="C48" s="99">
        <v>3</v>
      </c>
      <c r="D48" s="85">
        <v>6</v>
      </c>
      <c r="E48" s="85">
        <v>63</v>
      </c>
      <c r="F48" s="85">
        <v>0</v>
      </c>
      <c r="G48" s="85">
        <v>35</v>
      </c>
      <c r="H48" s="85">
        <v>35</v>
      </c>
      <c r="I48" s="85">
        <v>91</v>
      </c>
      <c r="J48" s="85">
        <v>68</v>
      </c>
      <c r="K48" s="157">
        <v>10</v>
      </c>
      <c r="L48" s="157">
        <v>10</v>
      </c>
      <c r="M48" s="85">
        <v>23</v>
      </c>
    </row>
  </sheetData>
  <sheetProtection formatColumns="0" formatRows="0" autoFilter="0" sort="0" insertRows="0" insertColumns="1" deleteRows="0" deleteColumns="0"/>
  <mergeCells count="17">
    <mergeCell ref="I30:I35"/>
    <mergeCell ref="E36:H36"/>
    <mergeCell ref="D14:H14"/>
    <mergeCell ref="D18:H18"/>
    <mergeCell ref="I18:I19"/>
    <mergeCell ref="E21:H21"/>
    <mergeCell ref="E25:H25"/>
    <mergeCell ref="I26:I28"/>
    <mergeCell ref="E29:H29"/>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I27 E30:E34 G38 E41 I30:I34 E38 I41 G23 E26:E27 I10 E23 G30: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7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4" r:id="rId2" tooltip="https://portal.eias.ru/Portal/DownloadPage.aspx?type=12&amp;guid=8115d36e-005f-4b7a-bb00-51dc1d2ffd30" xr:uid="{23F82D31-DAAC-688F-B7F2-DC2CB0620FB5}"/>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92981-C527-4F9B-DEB3-922F191E18D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169</v>
      </c>
      <c r="B2" s="1782" t="s">
        <v>170</v>
      </c>
      <c r="C2" s="371"/>
      <c r="D2" s="346"/>
      <c r="E2" s="1033"/>
      <c r="F2" s="1033"/>
      <c r="G2" s="2429" t="str">
        <f>INDEX(PT_DIFFERENTIATION_NTAR,MATCH(B2,PT_DIFFERENTIATION_NTAR_ID,0))</f>
        <v/>
      </c>
      <c r="H2" s="1866"/>
      <c r="I2" s="1741"/>
      <c r="J2" s="1775"/>
      <c r="K2" s="1867"/>
      <c r="L2" s="1866" t="s">
        <v>330</v>
      </c>
      <c r="M2" s="1877"/>
      <c r="N2" s="336"/>
      <c r="O2" s="1626"/>
      <c r="P2" s="1626"/>
      <c r="AH2" s="1633">
        <v>0</v>
      </c>
    </row>
    <row s="1637" customFormat="1" customHeight="1" ht="18.75" hidden="1">
      <c r="A3" s="1782"/>
      <c r="B3" s="1782"/>
      <c r="C3" s="371" t="s">
        <v>1189</v>
      </c>
      <c r="D3" s="346"/>
      <c r="E3" s="1033"/>
      <c r="F3" s="1033"/>
      <c r="G3" s="2429"/>
      <c r="H3" s="1502"/>
      <c r="I3" s="653" t="s">
        <v>1190</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169</v>
      </c>
      <c r="B5" s="1782" t="s">
        <v>170</v>
      </c>
      <c r="C5" s="371"/>
      <c r="D5" s="346"/>
      <c r="E5" s="1033"/>
      <c r="F5" s="1033"/>
      <c r="G5" s="2429" t="str">
        <f>INDEX(PT_DIFFERENTIATION_NTAR,MATCH(B5,PT_DIFFERENTIATION_NTAR_ID,0))</f>
        <v/>
      </c>
      <c r="H5" s="1866"/>
      <c r="I5" s="1741"/>
      <c r="J5" s="1775"/>
      <c r="K5" s="1780"/>
      <c r="L5" s="1866" t="s">
        <v>330</v>
      </c>
      <c r="M5" s="1877"/>
      <c r="N5" s="336"/>
      <c r="O5" s="1626"/>
      <c r="P5" s="1626"/>
      <c r="AH5" s="1633">
        <v>0</v>
      </c>
    </row>
    <row s="1637" customFormat="1" customHeight="1" ht="18.75" hidden="1">
      <c r="A6" s="1782"/>
      <c r="B6" s="1782"/>
      <c r="C6" s="371" t="s">
        <v>1191</v>
      </c>
      <c r="D6" s="346"/>
      <c r="E6" s="1033"/>
      <c r="F6" s="1033"/>
      <c r="G6" s="2429"/>
      <c r="H6" s="1502"/>
      <c r="I6" s="653" t="s">
        <v>1190</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330</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330</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изменении тарифов</v>
      </c>
      <c r="G16" s="2266" t="str">
        <f>IF(TITLE_DATE_PR_CHANGE="",IF(TITLE_DATE_PR="","",TITLE_DATE_PR),TITLE_DATE_PR_CHANGE)</f>
        <v>45833.40628472222</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изменении тарифов</v>
      </c>
      <c r="G17" s="2253" t="str">
        <f>IF(TITLE_NUMBER_PR_CHANGE="",IF(TITLE_NUMBER_PR="","",TITLE_NUMBER_PR),TITLE_NUMBER_PR_CHANGE)</f>
        <v>82</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324</v>
      </c>
      <c r="F19" s="2211"/>
      <c r="G19" s="2211"/>
      <c r="H19" s="2211"/>
      <c r="I19" s="2211"/>
      <c r="J19" s="2211"/>
      <c r="K19" s="2211"/>
      <c r="L19" s="2211"/>
      <c r="M19" s="2391" t="s">
        <v>325</v>
      </c>
      <c r="AH19" s="376">
        <v>21</v>
      </c>
    </row>
    <row customHeight="1" ht="22.049999999999997">
      <c r="D20" s="378"/>
      <c r="E20" s="2279" t="s">
        <v>92</v>
      </c>
      <c r="F20" s="2226" t="s">
        <v>136</v>
      </c>
      <c r="G20" s="2226" t="s">
        <v>137</v>
      </c>
      <c r="H20" s="2388" t="s">
        <v>1192</v>
      </c>
      <c r="I20" s="2389"/>
      <c r="J20" s="2435"/>
      <c r="K20" s="2226" t="s">
        <v>327</v>
      </c>
      <c r="L20" s="2226" t="s">
        <v>414</v>
      </c>
      <c r="M20" s="2391"/>
      <c r="AH20" s="376">
        <v>21</v>
      </c>
    </row>
    <row customHeight="1" ht="22.049999999999997">
      <c r="D21" s="378"/>
      <c r="E21" s="2281"/>
      <c r="F21" s="2227"/>
      <c r="G21" s="2227"/>
      <c r="H21" s="2220" t="s">
        <v>1193</v>
      </c>
      <c r="I21" s="2222"/>
      <c r="J21" s="110" t="s">
        <v>1194</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124</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330</v>
      </c>
      <c r="L23" s="2463"/>
      <c r="M23" s="1771"/>
      <c r="N23" s="336"/>
      <c r="AH23" s="376">
        <v>19</v>
      </c>
    </row>
    <row customHeight="1" ht="60.75" hidden="1">
      <c r="A24" s="1782" t="s">
        <v>169</v>
      </c>
      <c r="B24" s="1782" t="s">
        <v>170</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330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1189</v>
      </c>
      <c r="D25" s="2468"/>
      <c r="E25" s="2206"/>
      <c r="F25" s="2472"/>
      <c r="G25" s="2429"/>
      <c r="H25" s="1502"/>
      <c r="I25" s="653" t="s">
        <v>1190</v>
      </c>
      <c r="J25" s="573"/>
      <c r="K25" s="1502"/>
      <c r="L25" s="216"/>
      <c r="M25" s="2172"/>
      <c r="N25" s="336"/>
      <c r="O25" s="1626"/>
      <c r="P25" s="1626"/>
      <c r="AH25" s="1633">
        <v>0</v>
      </c>
    </row>
    <row customHeight="1" ht="0.75" hidden="1">
      <c r="A26" s="1782"/>
      <c r="B26" s="1782"/>
      <c r="C26" s="371" t="s">
        <v>1195</v>
      </c>
      <c r="D26" s="2468"/>
      <c r="E26" s="2206"/>
      <c r="F26" s="2385"/>
      <c r="G26" s="402"/>
      <c r="H26" s="1502"/>
      <c r="I26" s="397"/>
      <c r="J26" s="351"/>
      <c r="K26" s="1502"/>
      <c r="L26" s="203"/>
      <c r="M26" s="2172"/>
      <c r="N26" s="336"/>
      <c r="AH26" s="376">
        <v>0</v>
      </c>
    </row>
    <row s="1637" customFormat="1" customHeight="1" ht="45" hidden="1">
      <c r="A27" s="1782" t="s">
        <v>174</v>
      </c>
      <c r="B27" s="1782" t="s">
        <v>175</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330</v>
      </c>
      <c r="M27" s="2172"/>
      <c r="N27" s="336"/>
      <c r="O27" s="1626"/>
      <c r="P27" s="1626"/>
      <c r="AH27" s="1633">
        <v>0</v>
      </c>
    </row>
    <row s="1637" customFormat="1" customHeight="1" ht="18.75" hidden="1">
      <c r="A28" s="1782"/>
      <c r="B28" s="1782"/>
      <c r="C28" s="371" t="s">
        <v>1189</v>
      </c>
      <c r="D28" s="2464"/>
      <c r="E28" s="2465"/>
      <c r="F28" s="2466"/>
      <c r="G28" s="2429"/>
      <c r="H28" s="1502"/>
      <c r="I28" s="653" t="s">
        <v>1190</v>
      </c>
      <c r="J28" s="573"/>
      <c r="K28" s="1502"/>
      <c r="L28" s="216"/>
      <c r="M28" s="2172"/>
      <c r="N28" s="336"/>
      <c r="O28" s="1626"/>
      <c r="P28" s="1626"/>
      <c r="AH28" s="1633">
        <v>0</v>
      </c>
    </row>
    <row s="1637" customFormat="1" customHeight="1" ht="0.75" hidden="1">
      <c r="A29" s="1782"/>
      <c r="B29" s="1782"/>
      <c r="C29" s="371" t="s">
        <v>1195</v>
      </c>
      <c r="D29" s="2464"/>
      <c r="E29" s="2206"/>
      <c r="F29" s="2385"/>
      <c r="G29" s="402"/>
      <c r="H29" s="1502"/>
      <c r="I29" s="653"/>
      <c r="J29" s="573"/>
      <c r="K29" s="1502"/>
      <c r="L29" s="216"/>
      <c r="M29" s="2172"/>
      <c r="N29" s="336"/>
      <c r="O29" s="1626"/>
      <c r="P29" s="1626"/>
      <c r="AH29" s="1633">
        <v>0</v>
      </c>
    </row>
    <row s="1637" customFormat="1" customHeight="1" ht="45" hidden="1">
      <c r="A30" s="1782" t="s">
        <v>181</v>
      </c>
      <c r="B30" s="1782" t="s">
        <v>182</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330</v>
      </c>
      <c r="M30" s="2172"/>
      <c r="N30" s="336"/>
      <c r="O30" s="1626"/>
      <c r="P30" s="1626"/>
      <c r="AH30" s="1633">
        <v>0</v>
      </c>
    </row>
    <row s="1637" customFormat="1" customHeight="1" ht="18.75" hidden="1">
      <c r="A31" s="1782"/>
      <c r="B31" s="1782"/>
      <c r="C31" s="371" t="s">
        <v>1189</v>
      </c>
      <c r="D31" s="2464"/>
      <c r="E31" s="2206"/>
      <c r="F31" s="2385"/>
      <c r="G31" s="2429"/>
      <c r="H31" s="1502"/>
      <c r="I31" s="653" t="s">
        <v>1190</v>
      </c>
      <c r="J31" s="573"/>
      <c r="K31" s="1502"/>
      <c r="L31" s="216"/>
      <c r="M31" s="2172"/>
      <c r="N31" s="336"/>
      <c r="O31" s="1626"/>
      <c r="P31" s="1626"/>
      <c r="AH31" s="1633">
        <v>0</v>
      </c>
    </row>
    <row s="1637" customFormat="1" customHeight="1" ht="0.75" hidden="1">
      <c r="A32" s="1782"/>
      <c r="B32" s="1782"/>
      <c r="C32" s="371" t="s">
        <v>1195</v>
      </c>
      <c r="D32" s="2464"/>
      <c r="E32" s="2206"/>
      <c r="F32" s="2385"/>
      <c r="G32" s="402"/>
      <c r="H32" s="1502"/>
      <c r="I32" s="653"/>
      <c r="J32" s="573"/>
      <c r="K32" s="1502"/>
      <c r="L32" s="216"/>
      <c r="M32" s="2172"/>
      <c r="N32" s="336"/>
      <c r="O32" s="1626"/>
      <c r="P32" s="1626"/>
      <c r="AH32" s="1633">
        <v>0</v>
      </c>
    </row>
    <row s="1637" customFormat="1" customHeight="1" ht="45" hidden="1">
      <c r="A33" s="1782" t="s">
        <v>187</v>
      </c>
      <c r="B33" s="1782" t="s">
        <v>188</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330</v>
      </c>
      <c r="M33" s="2172"/>
      <c r="N33" s="336"/>
      <c r="O33" s="1626"/>
      <c r="P33" s="1626"/>
      <c r="AH33" s="1633">
        <v>0</v>
      </c>
    </row>
    <row s="1637" customFormat="1" customHeight="1" ht="18.75" hidden="1">
      <c r="A34" s="1782"/>
      <c r="B34" s="1782"/>
      <c r="C34" s="371" t="s">
        <v>1189</v>
      </c>
      <c r="D34" s="2464"/>
      <c r="E34" s="2206"/>
      <c r="F34" s="2385"/>
      <c r="G34" s="2429"/>
      <c r="H34" s="1502"/>
      <c r="I34" s="653" t="s">
        <v>1190</v>
      </c>
      <c r="J34" s="573"/>
      <c r="K34" s="1502"/>
      <c r="L34" s="216"/>
      <c r="M34" s="2172"/>
      <c r="N34" s="336"/>
      <c r="O34" s="1626"/>
      <c r="P34" s="1626"/>
      <c r="AH34" s="1633">
        <v>0</v>
      </c>
    </row>
    <row s="1637" customFormat="1" customHeight="1" ht="0.75" hidden="1">
      <c r="A35" s="1782"/>
      <c r="B35" s="1782"/>
      <c r="C35" s="371" t="s">
        <v>1195</v>
      </c>
      <c r="D35" s="2464"/>
      <c r="E35" s="2206"/>
      <c r="F35" s="2385"/>
      <c r="G35" s="402"/>
      <c r="H35" s="1502"/>
      <c r="I35" s="653"/>
      <c r="J35" s="573"/>
      <c r="K35" s="1502"/>
      <c r="L35" s="216"/>
      <c r="M35" s="2172"/>
      <c r="N35" s="336"/>
      <c r="O35" s="1626"/>
      <c r="P35" s="1626"/>
      <c r="AH35" s="1633">
        <v>0</v>
      </c>
    </row>
    <row s="1637" customFormat="1" customHeight="1" ht="18.75" hidden="1">
      <c r="A36" s="1782" t="s">
        <v>193</v>
      </c>
      <c r="B36" s="1782" t="s">
        <v>194</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330</v>
      </c>
      <c r="M36" s="2172"/>
      <c r="N36" s="336"/>
      <c r="O36" s="1626"/>
      <c r="P36" s="1626"/>
      <c r="AH36" s="1633">
        <v>0</v>
      </c>
    </row>
    <row s="1637" customFormat="1" customHeight="1" ht="18.75" hidden="1">
      <c r="A37" s="1782"/>
      <c r="B37" s="1782"/>
      <c r="C37" s="371" t="s">
        <v>1189</v>
      </c>
      <c r="D37" s="2464"/>
      <c r="E37" s="2206"/>
      <c r="F37" s="2385"/>
      <c r="G37" s="2429"/>
      <c r="H37" s="1502"/>
      <c r="I37" s="653" t="s">
        <v>1190</v>
      </c>
      <c r="J37" s="573"/>
      <c r="K37" s="1502"/>
      <c r="L37" s="216"/>
      <c r="M37" s="2172"/>
      <c r="N37" s="336"/>
      <c r="O37" s="1626"/>
      <c r="P37" s="1626"/>
      <c r="AH37" s="1633">
        <v>0</v>
      </c>
    </row>
    <row s="1637" customFormat="1" customHeight="1" ht="0.75" hidden="1">
      <c r="A38" s="1782"/>
      <c r="B38" s="1782"/>
      <c r="C38" s="371" t="s">
        <v>1195</v>
      </c>
      <c r="D38" s="2464"/>
      <c r="E38" s="2206"/>
      <c r="F38" s="2385"/>
      <c r="G38" s="402"/>
      <c r="H38" s="1502"/>
      <c r="I38" s="653"/>
      <c r="J38" s="573"/>
      <c r="K38" s="1502"/>
      <c r="L38" s="216"/>
      <c r="M38" s="2172"/>
      <c r="N38" s="336"/>
      <c r="O38" s="1626"/>
      <c r="P38" s="1626"/>
      <c r="AH38" s="1633">
        <v>0</v>
      </c>
    </row>
    <row s="1637" customFormat="1" customHeight="1" ht="18.75" hidden="1">
      <c r="A39" s="1782" t="s">
        <v>199</v>
      </c>
      <c r="B39" s="1782" t="s">
        <v>200</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330</v>
      </c>
      <c r="M39" s="2172"/>
      <c r="N39" s="336"/>
      <c r="O39" s="1626"/>
      <c r="P39" s="1626"/>
      <c r="AH39" s="1633">
        <v>0</v>
      </c>
    </row>
    <row s="1637" customFormat="1" customHeight="1" ht="18.75" hidden="1">
      <c r="A40" s="1782"/>
      <c r="B40" s="1782"/>
      <c r="C40" s="371" t="s">
        <v>1189</v>
      </c>
      <c r="D40" s="2464"/>
      <c r="E40" s="2206"/>
      <c r="F40" s="2385"/>
      <c r="G40" s="2429"/>
      <c r="H40" s="1502"/>
      <c r="I40" s="653" t="s">
        <v>1190</v>
      </c>
      <c r="J40" s="573"/>
      <c r="K40" s="1502"/>
      <c r="L40" s="216"/>
      <c r="M40" s="2172"/>
      <c r="N40" s="336"/>
      <c r="O40" s="1626"/>
      <c r="P40" s="1626"/>
      <c r="AH40" s="1633">
        <v>0</v>
      </c>
    </row>
    <row s="1637" customFormat="1" customHeight="1" ht="0.75" hidden="1">
      <c r="A41" s="1782"/>
      <c r="B41" s="1782"/>
      <c r="C41" s="371" t="s">
        <v>1195</v>
      </c>
      <c r="D41" s="2464"/>
      <c r="E41" s="2206"/>
      <c r="F41" s="2385"/>
      <c r="G41" s="402"/>
      <c r="H41" s="1502"/>
      <c r="I41" s="653"/>
      <c r="J41" s="573"/>
      <c r="K41" s="1502"/>
      <c r="L41" s="216"/>
      <c r="M41" s="2172"/>
      <c r="N41" s="336"/>
      <c r="O41" s="1626"/>
      <c r="P41" s="1626"/>
      <c r="AH41" s="1633">
        <v>0</v>
      </c>
    </row>
    <row s="1637" customFormat="1" customHeight="1" ht="18.75" hidden="1">
      <c r="A42" s="1782" t="s">
        <v>205</v>
      </c>
      <c r="B42" s="1782" t="s">
        <v>206</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330</v>
      </c>
      <c r="M42" s="2172"/>
      <c r="N42" s="336"/>
      <c r="O42" s="1626"/>
      <c r="P42" s="1626"/>
      <c r="AH42" s="1633">
        <v>0</v>
      </c>
    </row>
    <row s="1637" customFormat="1" customHeight="1" ht="18.75" hidden="1">
      <c r="A43" s="1782"/>
      <c r="B43" s="1782"/>
      <c r="C43" s="371" t="s">
        <v>1189</v>
      </c>
      <c r="D43" s="2464"/>
      <c r="E43" s="2206"/>
      <c r="F43" s="2385"/>
      <c r="G43" s="2429"/>
      <c r="H43" s="1502"/>
      <c r="I43" s="653" t="s">
        <v>1190</v>
      </c>
      <c r="J43" s="573"/>
      <c r="K43" s="1502"/>
      <c r="L43" s="216"/>
      <c r="M43" s="2172"/>
      <c r="N43" s="336"/>
      <c r="O43" s="1626"/>
      <c r="P43" s="1626"/>
      <c r="AH43" s="1633">
        <v>0</v>
      </c>
    </row>
    <row s="1637" customFormat="1" customHeight="1" ht="0.75" hidden="1">
      <c r="A44" s="1782"/>
      <c r="B44" s="1782"/>
      <c r="C44" s="371" t="s">
        <v>1195</v>
      </c>
      <c r="D44" s="2464"/>
      <c r="E44" s="2206"/>
      <c r="F44" s="2385"/>
      <c r="G44" s="402"/>
      <c r="H44" s="1502"/>
      <c r="I44" s="653"/>
      <c r="J44" s="573"/>
      <c r="K44" s="1502"/>
      <c r="L44" s="216"/>
      <c r="M44" s="2172"/>
      <c r="N44" s="336"/>
      <c r="O44" s="1626"/>
      <c r="P44" s="1626"/>
      <c r="AH44" s="1633">
        <v>0</v>
      </c>
    </row>
    <row s="1637" customFormat="1" customHeight="1" ht="18.75" hidden="1">
      <c r="A45" s="1782" t="s">
        <v>211</v>
      </c>
      <c r="B45" s="1782" t="s">
        <v>212</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330</v>
      </c>
      <c r="M45" s="2172"/>
      <c r="N45" s="336"/>
      <c r="O45" s="1626"/>
      <c r="P45" s="1626"/>
      <c r="AH45" s="1633">
        <v>0</v>
      </c>
    </row>
    <row s="1637" customFormat="1" customHeight="1" ht="18.75" hidden="1">
      <c r="A46" s="1782"/>
      <c r="B46" s="1782"/>
      <c r="C46" s="371" t="s">
        <v>1189</v>
      </c>
      <c r="D46" s="2464"/>
      <c r="E46" s="2206"/>
      <c r="F46" s="2385"/>
      <c r="G46" s="2429"/>
      <c r="H46" s="1502"/>
      <c r="I46" s="653" t="s">
        <v>1190</v>
      </c>
      <c r="J46" s="573"/>
      <c r="K46" s="1502"/>
      <c r="L46" s="216"/>
      <c r="M46" s="2172"/>
      <c r="N46" s="336"/>
      <c r="O46" s="1626"/>
      <c r="P46" s="1626"/>
      <c r="AH46" s="1633">
        <v>0</v>
      </c>
    </row>
    <row s="1637" customFormat="1" customHeight="1" ht="0.75" hidden="1">
      <c r="A47" s="1782"/>
      <c r="B47" s="1782"/>
      <c r="C47" s="371" t="s">
        <v>1195</v>
      </c>
      <c r="D47" s="2464"/>
      <c r="E47" s="2206"/>
      <c r="F47" s="2385"/>
      <c r="G47" s="402"/>
      <c r="H47" s="1502"/>
      <c r="I47" s="653"/>
      <c r="J47" s="573"/>
      <c r="K47" s="1502"/>
      <c r="L47" s="216"/>
      <c r="M47" s="2172"/>
      <c r="N47" s="336"/>
      <c r="O47" s="1626"/>
      <c r="P47" s="1626"/>
      <c r="AH47" s="1633">
        <v>0</v>
      </c>
    </row>
    <row s="1637" customFormat="1" customHeight="1" ht="18.75" hidden="1">
      <c r="A48" s="1782" t="s">
        <v>217</v>
      </c>
      <c r="B48" s="1782" t="s">
        <v>218</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330</v>
      </c>
      <c r="M48" s="2172"/>
      <c r="N48" s="336"/>
      <c r="O48" s="1626"/>
      <c r="P48" s="1626"/>
      <c r="AH48" s="1633">
        <v>0</v>
      </c>
    </row>
    <row s="1637" customFormat="1" customHeight="1" ht="18.75" hidden="1">
      <c r="A49" s="1782"/>
      <c r="B49" s="1782"/>
      <c r="C49" s="371" t="s">
        <v>1189</v>
      </c>
      <c r="D49" s="2464"/>
      <c r="E49" s="2206"/>
      <c r="F49" s="2385"/>
      <c r="G49" s="2429"/>
      <c r="H49" s="1502"/>
      <c r="I49" s="653" t="s">
        <v>1190</v>
      </c>
      <c r="J49" s="573"/>
      <c r="K49" s="1502"/>
      <c r="L49" s="216"/>
      <c r="M49" s="2172"/>
      <c r="N49" s="336"/>
      <c r="O49" s="1626"/>
      <c r="P49" s="1626"/>
      <c r="AH49" s="1633">
        <v>0</v>
      </c>
    </row>
    <row s="1637" customFormat="1" customHeight="1" ht="0.75" hidden="1">
      <c r="A50" s="1782"/>
      <c r="B50" s="1782"/>
      <c r="C50" s="371" t="s">
        <v>1195</v>
      </c>
      <c r="D50" s="2464"/>
      <c r="E50" s="2206"/>
      <c r="F50" s="2385"/>
      <c r="G50" s="402"/>
      <c r="H50" s="1502"/>
      <c r="I50" s="653"/>
      <c r="J50" s="573"/>
      <c r="K50" s="1502"/>
      <c r="L50" s="216"/>
      <c r="M50" s="2172"/>
      <c r="N50" s="336"/>
      <c r="O50" s="1626"/>
      <c r="P50" s="1626"/>
      <c r="AH50" s="1633">
        <v>0</v>
      </c>
    </row>
    <row s="1637" customFormat="1" customHeight="1" ht="18.75" hidden="1">
      <c r="A51" s="1782" t="s">
        <v>237</v>
      </c>
      <c r="B51" s="1782" t="s">
        <v>238</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330</v>
      </c>
      <c r="M51" s="2172"/>
      <c r="N51" s="336"/>
      <c r="O51" s="1626"/>
      <c r="P51" s="1626"/>
      <c r="AH51" s="1633">
        <v>0</v>
      </c>
    </row>
    <row s="1637" customFormat="1" customHeight="1" ht="18.75" hidden="1">
      <c r="A52" s="1782"/>
      <c r="B52" s="1782"/>
      <c r="C52" s="371" t="s">
        <v>1189</v>
      </c>
      <c r="D52" s="2464"/>
      <c r="E52" s="2206"/>
      <c r="F52" s="2385"/>
      <c r="G52" s="2429"/>
      <c r="H52" s="1502"/>
      <c r="I52" s="653" t="s">
        <v>1190</v>
      </c>
      <c r="J52" s="573"/>
      <c r="K52" s="1502"/>
      <c r="L52" s="216"/>
      <c r="M52" s="2172"/>
      <c r="N52" s="336"/>
      <c r="O52" s="1626"/>
      <c r="P52" s="1626"/>
      <c r="AH52" s="1633">
        <v>0</v>
      </c>
    </row>
    <row s="1637" customFormat="1" customHeight="1" ht="0.75" hidden="1">
      <c r="A53" s="1782"/>
      <c r="B53" s="1782"/>
      <c r="C53" s="371" t="s">
        <v>1195</v>
      </c>
      <c r="D53" s="2464"/>
      <c r="E53" s="2206"/>
      <c r="F53" s="2385"/>
      <c r="G53" s="402"/>
      <c r="H53" s="1502"/>
      <c r="I53" s="653"/>
      <c r="J53" s="573"/>
      <c r="K53" s="1502"/>
      <c r="L53" s="216"/>
      <c r="M53" s="2172"/>
      <c r="N53" s="336"/>
      <c r="O53" s="1626"/>
      <c r="P53" s="1626"/>
      <c r="AH53" s="1633">
        <v>0</v>
      </c>
    </row>
    <row s="1637" customFormat="1" customHeight="1" ht="18.75" hidden="1">
      <c r="A54" s="1782" t="s">
        <v>242</v>
      </c>
      <c r="B54" s="1782" t="s">
        <v>243</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330</v>
      </c>
      <c r="M54" s="2172"/>
      <c r="N54" s="336"/>
      <c r="O54" s="1626"/>
      <c r="P54" s="1626"/>
      <c r="AH54" s="1633">
        <v>0</v>
      </c>
    </row>
    <row s="1637" customFormat="1" customHeight="1" ht="18.75" hidden="1">
      <c r="A55" s="1782"/>
      <c r="B55" s="1782"/>
      <c r="C55" s="371" t="s">
        <v>1189</v>
      </c>
      <c r="D55" s="2464"/>
      <c r="E55" s="2206"/>
      <c r="F55" s="2385"/>
      <c r="G55" s="2429"/>
      <c r="H55" s="1502"/>
      <c r="I55" s="653" t="s">
        <v>1190</v>
      </c>
      <c r="J55" s="573"/>
      <c r="K55" s="1502"/>
      <c r="L55" s="216"/>
      <c r="M55" s="2172"/>
      <c r="N55" s="336"/>
      <c r="O55" s="1626"/>
      <c r="P55" s="1626"/>
      <c r="AH55" s="1633">
        <v>0</v>
      </c>
    </row>
    <row s="1637" customFormat="1" customHeight="1" ht="0.75" hidden="1">
      <c r="A56" s="1782"/>
      <c r="B56" s="1782"/>
      <c r="C56" s="371" t="s">
        <v>1195</v>
      </c>
      <c r="D56" s="2464"/>
      <c r="E56" s="2206"/>
      <c r="F56" s="2385"/>
      <c r="G56" s="402"/>
      <c r="H56" s="1502"/>
      <c r="I56" s="653"/>
      <c r="J56" s="573"/>
      <c r="K56" s="1502"/>
      <c r="L56" s="216"/>
      <c r="M56" s="2172"/>
      <c r="N56" s="336"/>
      <c r="O56" s="1626"/>
      <c r="P56" s="1626"/>
      <c r="AH56" s="1633">
        <v>0</v>
      </c>
    </row>
    <row s="1637" customFormat="1" customHeight="1" ht="18.75" hidden="1">
      <c r="A57" s="1782" t="s">
        <v>247</v>
      </c>
      <c r="B57" s="1782" t="s">
        <v>248</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330</v>
      </c>
      <c r="M57" s="2172"/>
      <c r="N57" s="336"/>
      <c r="O57" s="1626"/>
      <c r="P57" s="1626"/>
      <c r="AH57" s="1633">
        <v>0</v>
      </c>
    </row>
    <row s="1637" customFormat="1" customHeight="1" ht="18.75" hidden="1">
      <c r="A58" s="1782"/>
      <c r="B58" s="1782"/>
      <c r="C58" s="371" t="s">
        <v>1189</v>
      </c>
      <c r="D58" s="2464"/>
      <c r="E58" s="2206"/>
      <c r="F58" s="2385"/>
      <c r="G58" s="2429"/>
      <c r="H58" s="1502"/>
      <c r="I58" s="653" t="s">
        <v>1190</v>
      </c>
      <c r="J58" s="573"/>
      <c r="K58" s="1502"/>
      <c r="L58" s="216"/>
      <c r="M58" s="2172"/>
      <c r="N58" s="336"/>
      <c r="O58" s="1626"/>
      <c r="P58" s="1626"/>
      <c r="AH58" s="1633">
        <v>0</v>
      </c>
    </row>
    <row s="1637" customFormat="1" customHeight="1" ht="0.75" hidden="1">
      <c r="A59" s="1782"/>
      <c r="B59" s="1782"/>
      <c r="C59" s="371" t="s">
        <v>1195</v>
      </c>
      <c r="D59" s="2464"/>
      <c r="E59" s="2206"/>
      <c r="F59" s="2385"/>
      <c r="G59" s="402"/>
      <c r="H59" s="1502"/>
      <c r="I59" s="653"/>
      <c r="J59" s="573"/>
      <c r="K59" s="1502"/>
      <c r="L59" s="216"/>
      <c r="M59" s="2172"/>
      <c r="N59" s="336"/>
      <c r="O59" s="1626"/>
      <c r="P59" s="1626"/>
      <c r="AH59" s="1633">
        <v>0</v>
      </c>
    </row>
    <row s="1637" customFormat="1" customHeight="1" ht="18.75" hidden="1">
      <c r="A60" s="1782" t="s">
        <v>252</v>
      </c>
      <c r="B60" s="1782" t="s">
        <v>253</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330</v>
      </c>
      <c r="M60" s="2172"/>
      <c r="N60" s="336"/>
      <c r="O60" s="1626"/>
      <c r="P60" s="1626"/>
      <c r="AH60" s="1633">
        <v>0</v>
      </c>
    </row>
    <row s="1637" customFormat="1" customHeight="1" ht="18.75" hidden="1">
      <c r="A61" s="1782"/>
      <c r="B61" s="1782"/>
      <c r="C61" s="371" t="s">
        <v>1189</v>
      </c>
      <c r="D61" s="2464"/>
      <c r="E61" s="2206"/>
      <c r="F61" s="2385"/>
      <c r="G61" s="2429"/>
      <c r="H61" s="1502"/>
      <c r="I61" s="653" t="s">
        <v>1190</v>
      </c>
      <c r="J61" s="573"/>
      <c r="K61" s="1502"/>
      <c r="L61" s="216"/>
      <c r="M61" s="2172"/>
      <c r="N61" s="336"/>
      <c r="O61" s="1626"/>
      <c r="P61" s="1626"/>
      <c r="AH61" s="1633">
        <v>0</v>
      </c>
    </row>
    <row s="1637" customFormat="1" customHeight="1" ht="0.75" hidden="1">
      <c r="A62" s="1782"/>
      <c r="B62" s="1782"/>
      <c r="C62" s="371" t="s">
        <v>1195</v>
      </c>
      <c r="D62" s="2464"/>
      <c r="E62" s="2206"/>
      <c r="F62" s="2385"/>
      <c r="G62" s="402"/>
      <c r="H62" s="1502"/>
      <c r="I62" s="653"/>
      <c r="J62" s="573"/>
      <c r="K62" s="1502"/>
      <c r="L62" s="216"/>
      <c r="M62" s="2172"/>
      <c r="N62" s="336"/>
      <c r="O62" s="1626"/>
      <c r="P62" s="1626"/>
      <c r="AH62" s="1633">
        <v>0</v>
      </c>
    </row>
    <row s="1637" customFormat="1" customHeight="1" ht="18.75" hidden="1">
      <c r="A63" s="1782" t="s">
        <v>257</v>
      </c>
      <c r="B63" s="1782" t="s">
        <v>258</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330</v>
      </c>
      <c r="M63" s="2172"/>
      <c r="N63" s="336"/>
      <c r="O63" s="1626"/>
      <c r="P63" s="1626"/>
      <c r="AH63" s="1633">
        <v>0</v>
      </c>
    </row>
    <row s="1637" customFormat="1" customHeight="1" ht="18.75" hidden="1">
      <c r="A64" s="1782"/>
      <c r="B64" s="1782"/>
      <c r="C64" s="371" t="s">
        <v>1189</v>
      </c>
      <c r="D64" s="2464"/>
      <c r="E64" s="2206"/>
      <c r="F64" s="2385"/>
      <c r="G64" s="2429"/>
      <c r="H64" s="1502"/>
      <c r="I64" s="653" t="s">
        <v>1190</v>
      </c>
      <c r="J64" s="573"/>
      <c r="K64" s="1502"/>
      <c r="L64" s="216"/>
      <c r="M64" s="2172"/>
      <c r="N64" s="336"/>
      <c r="O64" s="1626"/>
      <c r="P64" s="1626"/>
      <c r="AH64" s="1633">
        <v>0</v>
      </c>
    </row>
    <row s="1637" customFormat="1" customHeight="1" ht="0.75" hidden="1">
      <c r="A65" s="1782"/>
      <c r="B65" s="1782"/>
      <c r="C65" s="371" t="s">
        <v>1195</v>
      </c>
      <c r="D65" s="2464"/>
      <c r="E65" s="2206"/>
      <c r="F65" s="2385"/>
      <c r="G65" s="402"/>
      <c r="H65" s="1502"/>
      <c r="I65" s="653"/>
      <c r="J65" s="573"/>
      <c r="K65" s="1502"/>
      <c r="L65" s="216"/>
      <c r="M65" s="2172"/>
      <c r="N65" s="336"/>
      <c r="O65" s="1626"/>
      <c r="P65" s="1626"/>
      <c r="AH65" s="1633">
        <v>0</v>
      </c>
    </row>
    <row s="1637" customFormat="1" customHeight="1" ht="18.75" hidden="1">
      <c r="A66" s="1782" t="s">
        <v>262</v>
      </c>
      <c r="B66" s="1782" t="s">
        <v>263</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330</v>
      </c>
      <c r="M66" s="2172"/>
      <c r="N66" s="336"/>
      <c r="O66" s="1626"/>
      <c r="P66" s="1626"/>
      <c r="AH66" s="1633">
        <v>0</v>
      </c>
    </row>
    <row s="1637" customFormat="1" customHeight="1" ht="18.75" hidden="1">
      <c r="A67" s="1782"/>
      <c r="B67" s="1782"/>
      <c r="C67" s="371" t="s">
        <v>1189</v>
      </c>
      <c r="D67" s="2464"/>
      <c r="E67" s="2206"/>
      <c r="F67" s="2385"/>
      <c r="G67" s="2429"/>
      <c r="H67" s="1502"/>
      <c r="I67" s="653" t="s">
        <v>1190</v>
      </c>
      <c r="J67" s="573"/>
      <c r="K67" s="1502"/>
      <c r="L67" s="216"/>
      <c r="M67" s="2172"/>
      <c r="N67" s="336"/>
      <c r="O67" s="1626"/>
      <c r="P67" s="1626"/>
      <c r="AH67" s="1633">
        <v>0</v>
      </c>
    </row>
    <row s="1637" customFormat="1" customHeight="1" ht="0.75" hidden="1">
      <c r="A68" s="1782"/>
      <c r="B68" s="1782"/>
      <c r="C68" s="371" t="s">
        <v>1195</v>
      </c>
      <c r="D68" s="2464"/>
      <c r="E68" s="2206"/>
      <c r="F68" s="2385"/>
      <c r="G68" s="402"/>
      <c r="H68" s="1502"/>
      <c r="I68" s="653"/>
      <c r="J68" s="573"/>
      <c r="K68" s="1502"/>
      <c r="L68" s="216"/>
      <c r="M68" s="2172"/>
      <c r="N68" s="336"/>
      <c r="O68" s="1626"/>
      <c r="P68" s="1626"/>
      <c r="AH68" s="1633">
        <v>0</v>
      </c>
    </row>
    <row s="1637" customFormat="1" customHeight="1" ht="18.75" hidden="1">
      <c r="A69" s="1782" t="s">
        <v>267</v>
      </c>
      <c r="B69" s="1782" t="s">
        <v>268</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330</v>
      </c>
      <c r="M69" s="2172"/>
      <c r="N69" s="336"/>
      <c r="O69" s="1626"/>
      <c r="P69" s="1626"/>
      <c r="AH69" s="1633">
        <v>0</v>
      </c>
    </row>
    <row s="1637" customFormat="1" customHeight="1" ht="18.75" hidden="1">
      <c r="A70" s="1782"/>
      <c r="B70" s="1782"/>
      <c r="C70" s="371" t="s">
        <v>1189</v>
      </c>
      <c r="D70" s="2464"/>
      <c r="E70" s="2206"/>
      <c r="F70" s="2385"/>
      <c r="G70" s="2429"/>
      <c r="H70" s="1502"/>
      <c r="I70" s="653" t="s">
        <v>1190</v>
      </c>
      <c r="J70" s="573"/>
      <c r="K70" s="1502"/>
      <c r="L70" s="216"/>
      <c r="M70" s="2172"/>
      <c r="N70" s="336"/>
      <c r="O70" s="1626"/>
      <c r="P70" s="1626"/>
      <c r="AH70" s="1633">
        <v>0</v>
      </c>
    </row>
    <row s="1637" customFormat="1" customHeight="1" ht="0.75" hidden="1">
      <c r="A71" s="1782"/>
      <c r="B71" s="1782"/>
      <c r="C71" s="371" t="s">
        <v>1195</v>
      </c>
      <c r="D71" s="2464"/>
      <c r="E71" s="2206"/>
      <c r="F71" s="2385"/>
      <c r="G71" s="402"/>
      <c r="H71" s="1502"/>
      <c r="I71" s="653"/>
      <c r="J71" s="573"/>
      <c r="K71" s="1502"/>
      <c r="L71" s="216"/>
      <c r="M71" s="2172"/>
      <c r="N71" s="336"/>
      <c r="O71" s="1626"/>
      <c r="P71" s="1626"/>
      <c r="AH71" s="1633">
        <v>0</v>
      </c>
    </row>
    <row s="1637" customFormat="1" customHeight="1" ht="18.75" hidden="1">
      <c r="A72" s="1782" t="s">
        <v>272</v>
      </c>
      <c r="B72" s="1782" t="s">
        <v>273</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330</v>
      </c>
      <c r="M72" s="2172"/>
      <c r="N72" s="336"/>
      <c r="O72" s="1626"/>
      <c r="P72" s="1626"/>
      <c r="AH72" s="1633">
        <v>0</v>
      </c>
    </row>
    <row s="1637" customFormat="1" customHeight="1" ht="18.75" hidden="1">
      <c r="A73" s="1782"/>
      <c r="B73" s="1782"/>
      <c r="C73" s="371" t="s">
        <v>1189</v>
      </c>
      <c r="D73" s="2464"/>
      <c r="E73" s="2206"/>
      <c r="F73" s="2385"/>
      <c r="G73" s="2429"/>
      <c r="H73" s="1502"/>
      <c r="I73" s="653" t="s">
        <v>1190</v>
      </c>
      <c r="J73" s="573"/>
      <c r="K73" s="1502"/>
      <c r="L73" s="216"/>
      <c r="M73" s="2172"/>
      <c r="N73" s="336"/>
      <c r="O73" s="1626"/>
      <c r="P73" s="1626"/>
      <c r="AH73" s="1633">
        <v>0</v>
      </c>
    </row>
    <row s="1637" customFormat="1" customHeight="1" ht="0.75" hidden="1">
      <c r="A74" s="1782"/>
      <c r="B74" s="1782"/>
      <c r="C74" s="371" t="s">
        <v>1195</v>
      </c>
      <c r="D74" s="2464"/>
      <c r="E74" s="2206"/>
      <c r="F74" s="2385"/>
      <c r="G74" s="402"/>
      <c r="H74" s="1502"/>
      <c r="I74" s="653"/>
      <c r="J74" s="573"/>
      <c r="K74" s="1502"/>
      <c r="L74" s="216"/>
      <c r="M74" s="2172"/>
      <c r="N74" s="336"/>
      <c r="O74" s="1626"/>
      <c r="P74" s="1626"/>
      <c r="AH74" s="1633">
        <v>0</v>
      </c>
    </row>
    <row s="1637" customFormat="1" customHeight="1" ht="18.75" hidden="1">
      <c r="A75" s="1782" t="s">
        <v>278</v>
      </c>
      <c r="B75" s="1782" t="s">
        <v>279</v>
      </c>
      <c r="C75" s="371"/>
      <c r="D75" s="2464"/>
      <c r="E75" s="2206"/>
      <c r="F75" s="2385" t="str">
        <f>INDEX(PT_DIFFERENTIATION_VTAR,MATCH(A75,PT_DIFFERENTIATION_VTAR_ID,0))</f>
        <v>Тариф на водоотведение</v>
      </c>
      <c r="G75" s="2429" t="str">
        <f>INDEX(PT_DIFFERENTIATION_NTAR,MATCH(B75,PT_DIFFERENTIATION_NTAR_ID,0))</f>
        <v>Тариф на водоотведение</v>
      </c>
      <c r="H75" s="1864"/>
      <c r="I75" s="1741"/>
      <c r="J75" s="1775"/>
      <c r="K75" s="1867"/>
      <c r="L75" s="1864" t="s">
        <v>330</v>
      </c>
      <c r="M75" s="2172"/>
      <c r="N75" s="336"/>
      <c r="O75" s="1626"/>
      <c r="P75" s="1626"/>
      <c r="AH75" s="1633">
        <v>0</v>
      </c>
    </row>
    <row s="1637" customFormat="1" customHeight="1" ht="18.75" hidden="1">
      <c r="A76" s="1782"/>
      <c r="B76" s="1782"/>
      <c r="C76" s="371" t="s">
        <v>1189</v>
      </c>
      <c r="D76" s="2464"/>
      <c r="E76" s="2206"/>
      <c r="F76" s="2385"/>
      <c r="G76" s="2429"/>
      <c r="H76" s="1502"/>
      <c r="I76" s="653" t="s">
        <v>1190</v>
      </c>
      <c r="J76" s="573"/>
      <c r="K76" s="1502"/>
      <c r="L76" s="216"/>
      <c r="M76" s="2172"/>
      <c r="N76" s="336"/>
      <c r="O76" s="1626"/>
      <c r="P76" s="1626"/>
      <c r="AH76" s="1633">
        <v>0</v>
      </c>
    </row>
    <row s="1637" customFormat="1" customHeight="1" ht="0.75" hidden="1">
      <c r="A77" s="1782"/>
      <c r="B77" s="1782"/>
      <c r="C77" s="371" t="s">
        <v>1195</v>
      </c>
      <c r="D77" s="2464"/>
      <c r="E77" s="2206"/>
      <c r="F77" s="2385"/>
      <c r="G77" s="402"/>
      <c r="H77" s="1502"/>
      <c r="I77" s="653"/>
      <c r="J77" s="573"/>
      <c r="K77" s="1502"/>
      <c r="L77" s="216"/>
      <c r="M77" s="2172"/>
      <c r="N77" s="336"/>
      <c r="O77" s="1626"/>
      <c r="P77" s="1626"/>
      <c r="AH77" s="1633">
        <v>0</v>
      </c>
    </row>
    <row s="1637" customFormat="1" customHeight="1" ht="18.75" hidden="1">
      <c r="A78" s="1782" t="s">
        <v>294</v>
      </c>
      <c r="B78" s="1782" t="s">
        <v>295</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330</v>
      </c>
      <c r="M78" s="2172"/>
      <c r="N78" s="336"/>
      <c r="O78" s="1626"/>
      <c r="P78" s="1626"/>
      <c r="AH78" s="1633">
        <v>0</v>
      </c>
    </row>
    <row s="1637" customFormat="1" customHeight="1" ht="18.75" hidden="1">
      <c r="A79" s="1782"/>
      <c r="B79" s="1782"/>
      <c r="C79" s="371" t="s">
        <v>1189</v>
      </c>
      <c r="D79" s="2464"/>
      <c r="E79" s="2206"/>
      <c r="F79" s="2385"/>
      <c r="G79" s="2429"/>
      <c r="H79" s="1502"/>
      <c r="I79" s="653" t="s">
        <v>1190</v>
      </c>
      <c r="J79" s="573"/>
      <c r="K79" s="1502"/>
      <c r="L79" s="216"/>
      <c r="M79" s="2172"/>
      <c r="N79" s="336"/>
      <c r="O79" s="1626"/>
      <c r="P79" s="1626"/>
      <c r="AH79" s="1633">
        <v>0</v>
      </c>
    </row>
    <row s="1637" customFormat="1" customHeight="1" ht="0.75" hidden="1">
      <c r="A80" s="1782"/>
      <c r="B80" s="1782"/>
      <c r="C80" s="371" t="s">
        <v>1195</v>
      </c>
      <c r="D80" s="2464"/>
      <c r="E80" s="2206"/>
      <c r="F80" s="2385"/>
      <c r="G80" s="402"/>
      <c r="H80" s="1502"/>
      <c r="I80" s="653"/>
      <c r="J80" s="573"/>
      <c r="K80" s="1502"/>
      <c r="L80" s="216"/>
      <c r="M80" s="2172"/>
      <c r="N80" s="336"/>
      <c r="O80" s="1626"/>
      <c r="P80" s="1626"/>
      <c r="AH80" s="1633">
        <v>0</v>
      </c>
    </row>
    <row s="1637" customFormat="1" customHeight="1" ht="18.75" hidden="1">
      <c r="A81" s="1782" t="s">
        <v>299</v>
      </c>
      <c r="B81" s="1782" t="s">
        <v>300</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330</v>
      </c>
      <c r="M81" s="2172"/>
      <c r="N81" s="336"/>
      <c r="O81" s="1626"/>
      <c r="P81" s="1626"/>
      <c r="AH81" s="1633">
        <v>0</v>
      </c>
    </row>
    <row s="1637" customFormat="1" customHeight="1" ht="18.75" hidden="1">
      <c r="A82" s="1782"/>
      <c r="B82" s="1782"/>
      <c r="C82" s="371" t="s">
        <v>1189</v>
      </c>
      <c r="D82" s="2464"/>
      <c r="E82" s="2206"/>
      <c r="F82" s="2385"/>
      <c r="G82" s="2429"/>
      <c r="H82" s="1502"/>
      <c r="I82" s="653" t="s">
        <v>1190</v>
      </c>
      <c r="J82" s="573"/>
      <c r="K82" s="1502"/>
      <c r="L82" s="216"/>
      <c r="M82" s="2172"/>
      <c r="N82" s="336"/>
      <c r="O82" s="1626"/>
      <c r="P82" s="1626"/>
      <c r="AH82" s="1633">
        <v>0</v>
      </c>
    </row>
    <row s="1637" customFormat="1" customHeight="1" ht="1.05">
      <c r="A83" s="1782"/>
      <c r="B83" s="1782"/>
      <c r="C83" s="371" t="s">
        <v>1195</v>
      </c>
      <c r="D83" s="2464"/>
      <c r="E83" s="2206"/>
      <c r="F83" s="2385"/>
      <c r="G83" s="402"/>
      <c r="H83" s="1502"/>
      <c r="I83" s="653"/>
      <c r="J83" s="573"/>
      <c r="K83" s="1502"/>
      <c r="L83" s="216"/>
      <c r="M83" s="2172"/>
      <c r="N83" s="336"/>
      <c r="O83" s="1626"/>
      <c r="P83" s="1626"/>
      <c r="AH83" s="1633">
        <v>1</v>
      </c>
    </row>
    <row customHeight="1" ht="19.95">
      <c r="A84" s="1782"/>
      <c r="B84" s="1782"/>
      <c r="D84" s="378"/>
      <c r="E84" s="149" t="s">
        <v>107</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2"/>
      <c r="H84" s="2462"/>
      <c r="I84" s="2462"/>
      <c r="J84" s="2462"/>
      <c r="K84" s="2462"/>
      <c r="L84" s="2462"/>
      <c r="M84" s="299"/>
      <c r="N84" s="336"/>
      <c r="AH84" s="376">
        <v>19</v>
      </c>
    </row>
    <row customHeight="1" ht="35.699999999999996">
      <c r="A85" s="1782"/>
      <c r="B85" s="1782"/>
      <c r="D85" s="378"/>
      <c r="E85" s="401"/>
      <c r="F85" s="200" t="s">
        <v>330</v>
      </c>
      <c r="G85" s="200" t="s">
        <v>330</v>
      </c>
      <c r="H85" s="2220" t="s">
        <v>330</v>
      </c>
      <c r="I85" s="2222"/>
      <c r="J85" s="200" t="s">
        <v>330</v>
      </c>
      <c r="K85" s="200" t="s">
        <v>330</v>
      </c>
      <c r="L85" s="403"/>
      <c r="M85" s="347" t="s">
        <v>1196</v>
      </c>
      <c r="N85" s="336"/>
      <c r="AH85" s="376">
        <v>34</v>
      </c>
    </row>
    <row customHeight="1" ht="19.95">
      <c r="A86" s="1782"/>
      <c r="B86" s="1782"/>
      <c r="D86" s="378"/>
      <c r="E86" s="149" t="s">
        <v>94</v>
      </c>
      <c r="F86" s="2462" t="s">
        <v>1197</v>
      </c>
      <c r="G86" s="2462"/>
      <c r="H86" s="2462"/>
      <c r="I86" s="2462"/>
      <c r="J86" s="2462"/>
      <c r="K86" s="2462"/>
      <c r="L86" s="2462"/>
      <c r="M86" s="299"/>
      <c r="N86" s="336"/>
      <c r="AH86" s="376">
        <v>19</v>
      </c>
    </row>
    <row s="1637" customFormat="1" customHeight="1" ht="60.75" hidden="1">
      <c r="A87" s="1782" t="s">
        <v>169</v>
      </c>
      <c r="B87" s="1782" t="s">
        <v>170</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330</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1191</v>
      </c>
      <c r="D88" s="2464"/>
      <c r="E88" s="2206"/>
      <c r="F88" s="2385"/>
      <c r="G88" s="2429"/>
      <c r="H88" s="1502"/>
      <c r="I88" s="653" t="s">
        <v>1190</v>
      </c>
      <c r="J88" s="573"/>
      <c r="K88" s="1502"/>
      <c r="L88" s="216"/>
      <c r="M88" s="2172"/>
      <c r="N88" s="336"/>
      <c r="O88" s="1626"/>
      <c r="P88" s="1626"/>
      <c r="AH88" s="1633">
        <v>0</v>
      </c>
    </row>
    <row s="1637" customFormat="1" customHeight="1" ht="0.75" hidden="1">
      <c r="A89" s="1782"/>
      <c r="B89" s="1782"/>
      <c r="C89" s="371" t="s">
        <v>1198</v>
      </c>
      <c r="D89" s="2464"/>
      <c r="E89" s="2206"/>
      <c r="F89" s="2385"/>
      <c r="G89" s="402"/>
      <c r="H89" s="1502"/>
      <c r="I89" s="653"/>
      <c r="J89" s="573"/>
      <c r="K89" s="1502"/>
      <c r="L89" s="216"/>
      <c r="M89" s="2172"/>
      <c r="N89" s="336"/>
      <c r="O89" s="1626"/>
      <c r="P89" s="1626"/>
      <c r="AH89" s="1633">
        <v>0</v>
      </c>
    </row>
    <row s="1637" customFormat="1" customHeight="1" ht="45" hidden="1">
      <c r="A90" s="1782" t="s">
        <v>174</v>
      </c>
      <c r="B90" s="1782" t="s">
        <v>175</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330</v>
      </c>
      <c r="M90" s="2173"/>
      <c r="N90" s="336"/>
      <c r="O90" s="1626"/>
      <c r="P90" s="1626"/>
      <c r="AH90" s="1633">
        <v>0</v>
      </c>
    </row>
    <row s="1637" customFormat="1" customHeight="1" ht="18.75" hidden="1">
      <c r="A91" s="1782"/>
      <c r="B91" s="1782"/>
      <c r="C91" s="371" t="s">
        <v>1191</v>
      </c>
      <c r="D91" s="2464"/>
      <c r="E91" s="2206"/>
      <c r="F91" s="2385"/>
      <c r="G91" s="2429"/>
      <c r="H91" s="1502"/>
      <c r="I91" s="653" t="s">
        <v>1190</v>
      </c>
      <c r="J91" s="573"/>
      <c r="K91" s="1502"/>
      <c r="L91" s="216"/>
      <c r="M91" s="1863"/>
      <c r="N91" s="336"/>
      <c r="O91" s="1626"/>
      <c r="P91" s="1626"/>
      <c r="AH91" s="1633">
        <v>0</v>
      </c>
    </row>
    <row s="1637" customFormat="1" customHeight="1" ht="0.75" hidden="1">
      <c r="A92" s="1782"/>
      <c r="B92" s="1782"/>
      <c r="C92" s="371" t="s">
        <v>1198</v>
      </c>
      <c r="D92" s="2464"/>
      <c r="E92" s="2206"/>
      <c r="F92" s="2385"/>
      <c r="G92" s="402"/>
      <c r="H92" s="1502"/>
      <c r="I92" s="653"/>
      <c r="J92" s="573"/>
      <c r="K92" s="1502"/>
      <c r="L92" s="216"/>
      <c r="M92" s="343"/>
      <c r="N92" s="336"/>
      <c r="O92" s="1626"/>
      <c r="P92" s="1626"/>
      <c r="AH92" s="1633">
        <v>0</v>
      </c>
    </row>
    <row s="1637" customFormat="1" customHeight="1" ht="45" hidden="1">
      <c r="A93" s="1782" t="s">
        <v>181</v>
      </c>
      <c r="B93" s="1782" t="s">
        <v>182</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330</v>
      </c>
      <c r="M93" s="343"/>
      <c r="N93" s="336"/>
      <c r="O93" s="1626"/>
      <c r="P93" s="1626"/>
      <c r="AH93" s="1633">
        <v>0</v>
      </c>
    </row>
    <row s="1637" customFormat="1" customHeight="1" ht="18.75" hidden="1">
      <c r="A94" s="1782"/>
      <c r="B94" s="1782"/>
      <c r="C94" s="371" t="s">
        <v>1191</v>
      </c>
      <c r="D94" s="2464"/>
      <c r="E94" s="2206"/>
      <c r="F94" s="2385"/>
      <c r="G94" s="2429"/>
      <c r="H94" s="1502"/>
      <c r="I94" s="653" t="s">
        <v>1190</v>
      </c>
      <c r="J94" s="573"/>
      <c r="K94" s="1502"/>
      <c r="L94" s="216"/>
      <c r="M94" s="343"/>
      <c r="N94" s="336"/>
      <c r="O94" s="1626"/>
      <c r="P94" s="1626"/>
      <c r="AH94" s="1633">
        <v>0</v>
      </c>
    </row>
    <row s="1637" customFormat="1" customHeight="1" ht="0.75" hidden="1">
      <c r="A95" s="1782"/>
      <c r="B95" s="1782"/>
      <c r="C95" s="371" t="s">
        <v>1198</v>
      </c>
      <c r="D95" s="2464"/>
      <c r="E95" s="2206"/>
      <c r="F95" s="2385"/>
      <c r="G95" s="402"/>
      <c r="H95" s="1502"/>
      <c r="I95" s="653"/>
      <c r="J95" s="573"/>
      <c r="K95" s="1502"/>
      <c r="L95" s="216"/>
      <c r="M95" s="343"/>
      <c r="N95" s="336"/>
      <c r="O95" s="1626"/>
      <c r="P95" s="1626"/>
      <c r="AH95" s="1633">
        <v>0</v>
      </c>
    </row>
    <row s="1637" customFormat="1" customHeight="1" ht="45" hidden="1">
      <c r="A96" s="1782" t="s">
        <v>187</v>
      </c>
      <c r="B96" s="1782" t="s">
        <v>188</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330</v>
      </c>
      <c r="M96" s="343"/>
      <c r="N96" s="336"/>
      <c r="O96" s="1626"/>
      <c r="P96" s="1626"/>
      <c r="AH96" s="1633">
        <v>0</v>
      </c>
    </row>
    <row s="1637" customFormat="1" customHeight="1" ht="18.75" hidden="1">
      <c r="A97" s="1782"/>
      <c r="B97" s="1782"/>
      <c r="C97" s="371" t="s">
        <v>1191</v>
      </c>
      <c r="D97" s="2464"/>
      <c r="E97" s="2206"/>
      <c r="F97" s="2385"/>
      <c r="G97" s="2429"/>
      <c r="H97" s="1502"/>
      <c r="I97" s="653" t="s">
        <v>1190</v>
      </c>
      <c r="J97" s="573"/>
      <c r="K97" s="1502"/>
      <c r="L97" s="216"/>
      <c r="M97" s="343"/>
      <c r="N97" s="336"/>
      <c r="O97" s="1626"/>
      <c r="P97" s="1626"/>
      <c r="AH97" s="1633">
        <v>0</v>
      </c>
    </row>
    <row s="1637" customFormat="1" customHeight="1" ht="0.75" hidden="1">
      <c r="A98" s="1782"/>
      <c r="B98" s="1782"/>
      <c r="C98" s="371" t="s">
        <v>1198</v>
      </c>
      <c r="D98" s="2464"/>
      <c r="E98" s="2206"/>
      <c r="F98" s="2385"/>
      <c r="G98" s="402"/>
      <c r="H98" s="1502"/>
      <c r="I98" s="653"/>
      <c r="J98" s="573"/>
      <c r="K98" s="1502"/>
      <c r="L98" s="216"/>
      <c r="M98" s="343"/>
      <c r="N98" s="336"/>
      <c r="O98" s="1626"/>
      <c r="P98" s="1626"/>
      <c r="AH98" s="1633">
        <v>0</v>
      </c>
    </row>
    <row s="1637" customFormat="1" customHeight="1" ht="18.75" hidden="1">
      <c r="A99" s="1782" t="s">
        <v>193</v>
      </c>
      <c r="B99" s="1782" t="s">
        <v>194</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330</v>
      </c>
      <c r="M99" s="343"/>
      <c r="N99" s="336"/>
      <c r="O99" s="1626"/>
      <c r="P99" s="1626"/>
      <c r="AH99" s="1633">
        <v>0</v>
      </c>
    </row>
    <row s="1637" customFormat="1" customHeight="1" ht="18.75" hidden="1">
      <c r="A100" s="1782"/>
      <c r="B100" s="1782"/>
      <c r="C100" s="371" t="s">
        <v>1191</v>
      </c>
      <c r="D100" s="2464"/>
      <c r="E100" s="2206"/>
      <c r="F100" s="2385"/>
      <c r="G100" s="2429"/>
      <c r="H100" s="1502"/>
      <c r="I100" s="653" t="s">
        <v>1190</v>
      </c>
      <c r="J100" s="573"/>
      <c r="K100" s="1502"/>
      <c r="L100" s="216"/>
      <c r="M100" s="343"/>
      <c r="N100" s="336"/>
      <c r="O100" s="1626"/>
      <c r="P100" s="1626"/>
      <c r="AH100" s="1633">
        <v>0</v>
      </c>
    </row>
    <row s="1637" customFormat="1" customHeight="1" ht="0.75" hidden="1">
      <c r="A101" s="1782"/>
      <c r="B101" s="1782"/>
      <c r="C101" s="371" t="s">
        <v>1198</v>
      </c>
      <c r="D101" s="2464"/>
      <c r="E101" s="2206"/>
      <c r="F101" s="2385"/>
      <c r="G101" s="402"/>
      <c r="H101" s="1502"/>
      <c r="I101" s="653"/>
      <c r="J101" s="573"/>
      <c r="K101" s="1502"/>
      <c r="L101" s="216"/>
      <c r="M101" s="343"/>
      <c r="N101" s="336"/>
      <c r="O101" s="1626"/>
      <c r="P101" s="1626"/>
      <c r="AH101" s="1633">
        <v>0</v>
      </c>
    </row>
    <row s="1637" customFormat="1" customHeight="1" ht="18.75" hidden="1">
      <c r="A102" s="1782" t="s">
        <v>199</v>
      </c>
      <c r="B102" s="1782" t="s">
        <v>200</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330</v>
      </c>
      <c r="M102" s="343"/>
      <c r="N102" s="336"/>
      <c r="O102" s="1626"/>
      <c r="P102" s="1626"/>
      <c r="AH102" s="1633">
        <v>0</v>
      </c>
    </row>
    <row s="1637" customFormat="1" customHeight="1" ht="18.75" hidden="1">
      <c r="A103" s="1782"/>
      <c r="B103" s="1782"/>
      <c r="C103" s="371" t="s">
        <v>1191</v>
      </c>
      <c r="D103" s="2464"/>
      <c r="E103" s="2206"/>
      <c r="F103" s="2385"/>
      <c r="G103" s="2429"/>
      <c r="H103" s="1502"/>
      <c r="I103" s="653" t="s">
        <v>1190</v>
      </c>
      <c r="J103" s="573"/>
      <c r="K103" s="1502"/>
      <c r="L103" s="216"/>
      <c r="M103" s="343"/>
      <c r="N103" s="336"/>
      <c r="O103" s="1626"/>
      <c r="P103" s="1626"/>
      <c r="AH103" s="1633">
        <v>0</v>
      </c>
    </row>
    <row s="1637" customFormat="1" customHeight="1" ht="0.75" hidden="1">
      <c r="A104" s="1782"/>
      <c r="B104" s="1782"/>
      <c r="C104" s="371" t="s">
        <v>1198</v>
      </c>
      <c r="D104" s="2464"/>
      <c r="E104" s="2206"/>
      <c r="F104" s="2385"/>
      <c r="G104" s="402"/>
      <c r="H104" s="1502"/>
      <c r="I104" s="653"/>
      <c r="J104" s="573"/>
      <c r="K104" s="1502"/>
      <c r="L104" s="216"/>
      <c r="M104" s="343"/>
      <c r="N104" s="336"/>
      <c r="O104" s="1626"/>
      <c r="P104" s="1626"/>
      <c r="AH104" s="1633">
        <v>0</v>
      </c>
    </row>
    <row s="1637" customFormat="1" customHeight="1" ht="18.75" hidden="1">
      <c r="A105" s="1782" t="s">
        <v>205</v>
      </c>
      <c r="B105" s="1782" t="s">
        <v>206</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330</v>
      </c>
      <c r="M105" s="343"/>
      <c r="N105" s="336"/>
      <c r="O105" s="1626"/>
      <c r="P105" s="1626"/>
      <c r="AH105" s="1633">
        <v>0</v>
      </c>
    </row>
    <row s="1637" customFormat="1" customHeight="1" ht="18.75" hidden="1">
      <c r="A106" s="1782"/>
      <c r="B106" s="1782"/>
      <c r="C106" s="371" t="s">
        <v>1191</v>
      </c>
      <c r="D106" s="2464"/>
      <c r="E106" s="2206"/>
      <c r="F106" s="2385"/>
      <c r="G106" s="2429"/>
      <c r="H106" s="1502"/>
      <c r="I106" s="653" t="s">
        <v>1190</v>
      </c>
      <c r="J106" s="573"/>
      <c r="K106" s="1502"/>
      <c r="L106" s="216"/>
      <c r="M106" s="343"/>
      <c r="N106" s="336"/>
      <c r="O106" s="1626"/>
      <c r="P106" s="1626"/>
      <c r="AH106" s="1633">
        <v>0</v>
      </c>
    </row>
    <row s="1637" customFormat="1" customHeight="1" ht="0.75" hidden="1">
      <c r="A107" s="1782"/>
      <c r="B107" s="1782"/>
      <c r="C107" s="371" t="s">
        <v>1198</v>
      </c>
      <c r="D107" s="2464"/>
      <c r="E107" s="2206"/>
      <c r="F107" s="2385"/>
      <c r="G107" s="402"/>
      <c r="H107" s="1502"/>
      <c r="I107" s="653"/>
      <c r="J107" s="573"/>
      <c r="K107" s="1502"/>
      <c r="L107" s="216"/>
      <c r="M107" s="343"/>
      <c r="N107" s="336"/>
      <c r="O107" s="1626"/>
      <c r="P107" s="1626"/>
      <c r="AH107" s="1633">
        <v>0</v>
      </c>
    </row>
    <row s="1637" customFormat="1" customHeight="1" ht="18.75" hidden="1">
      <c r="A108" s="1782" t="s">
        <v>211</v>
      </c>
      <c r="B108" s="1782" t="s">
        <v>212</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330</v>
      </c>
      <c r="M108" s="343"/>
      <c r="N108" s="336"/>
      <c r="O108" s="1626"/>
      <c r="P108" s="1626"/>
      <c r="AH108" s="1633">
        <v>0</v>
      </c>
    </row>
    <row s="1637" customFormat="1" customHeight="1" ht="18.75" hidden="1">
      <c r="A109" s="1782"/>
      <c r="B109" s="1782"/>
      <c r="C109" s="371" t="s">
        <v>1191</v>
      </c>
      <c r="D109" s="2464"/>
      <c r="E109" s="2206"/>
      <c r="F109" s="2385"/>
      <c r="G109" s="2429"/>
      <c r="H109" s="1502"/>
      <c r="I109" s="653" t="s">
        <v>1190</v>
      </c>
      <c r="J109" s="573"/>
      <c r="K109" s="1502"/>
      <c r="L109" s="216"/>
      <c r="M109" s="343"/>
      <c r="N109" s="336"/>
      <c r="O109" s="1626"/>
      <c r="P109" s="1626"/>
      <c r="AH109" s="1633">
        <v>0</v>
      </c>
    </row>
    <row s="1637" customFormat="1" customHeight="1" ht="0.75" hidden="1">
      <c r="A110" s="1782"/>
      <c r="B110" s="1782"/>
      <c r="C110" s="371" t="s">
        <v>1198</v>
      </c>
      <c r="D110" s="2464"/>
      <c r="E110" s="2206"/>
      <c r="F110" s="2385"/>
      <c r="G110" s="402"/>
      <c r="H110" s="1502"/>
      <c r="I110" s="653"/>
      <c r="J110" s="573"/>
      <c r="K110" s="1502"/>
      <c r="L110" s="216"/>
      <c r="M110" s="343"/>
      <c r="N110" s="336"/>
      <c r="O110" s="1626"/>
      <c r="P110" s="1626"/>
      <c r="AH110" s="1633">
        <v>0</v>
      </c>
    </row>
    <row s="1637" customFormat="1" customHeight="1" ht="18.75" hidden="1">
      <c r="A111" s="1782" t="s">
        <v>217</v>
      </c>
      <c r="B111" s="1782" t="s">
        <v>218</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330</v>
      </c>
      <c r="M111" s="343"/>
      <c r="N111" s="336"/>
      <c r="O111" s="1626"/>
      <c r="P111" s="1626"/>
      <c r="AH111" s="1633">
        <v>0</v>
      </c>
    </row>
    <row s="1637" customFormat="1" customHeight="1" ht="18.75" hidden="1">
      <c r="A112" s="1782"/>
      <c r="B112" s="1782"/>
      <c r="C112" s="371" t="s">
        <v>1191</v>
      </c>
      <c r="D112" s="2464"/>
      <c r="E112" s="2206"/>
      <c r="F112" s="2385"/>
      <c r="G112" s="2429"/>
      <c r="H112" s="1502"/>
      <c r="I112" s="653" t="s">
        <v>1190</v>
      </c>
      <c r="J112" s="573"/>
      <c r="K112" s="1502"/>
      <c r="L112" s="216"/>
      <c r="M112" s="343"/>
      <c r="N112" s="336"/>
      <c r="O112" s="1626"/>
      <c r="P112" s="1626"/>
      <c r="AH112" s="1633">
        <v>0</v>
      </c>
    </row>
    <row s="1637" customFormat="1" customHeight="1" ht="0.75" hidden="1">
      <c r="A113" s="1782"/>
      <c r="B113" s="1782"/>
      <c r="C113" s="371" t="s">
        <v>1198</v>
      </c>
      <c r="D113" s="2464"/>
      <c r="E113" s="2206"/>
      <c r="F113" s="2385"/>
      <c r="G113" s="402"/>
      <c r="H113" s="1502"/>
      <c r="I113" s="653"/>
      <c r="J113" s="573"/>
      <c r="K113" s="1502"/>
      <c r="L113" s="216"/>
      <c r="M113" s="343"/>
      <c r="N113" s="336"/>
      <c r="O113" s="1626"/>
      <c r="P113" s="1626"/>
      <c r="AH113" s="1633">
        <v>0</v>
      </c>
    </row>
    <row s="1637" customFormat="1" customHeight="1" ht="18.75" hidden="1">
      <c r="A114" s="1782" t="s">
        <v>237</v>
      </c>
      <c r="B114" s="1782" t="s">
        <v>238</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330</v>
      </c>
      <c r="M114" s="343"/>
      <c r="N114" s="336"/>
      <c r="O114" s="1626"/>
      <c r="P114" s="1626"/>
      <c r="AH114" s="1633">
        <v>0</v>
      </c>
    </row>
    <row s="1637" customFormat="1" customHeight="1" ht="18.75" hidden="1">
      <c r="A115" s="1782"/>
      <c r="B115" s="1782"/>
      <c r="C115" s="371" t="s">
        <v>1191</v>
      </c>
      <c r="D115" s="2464"/>
      <c r="E115" s="2206"/>
      <c r="F115" s="2385"/>
      <c r="G115" s="2429"/>
      <c r="H115" s="1502"/>
      <c r="I115" s="653" t="s">
        <v>1190</v>
      </c>
      <c r="J115" s="573"/>
      <c r="K115" s="1502"/>
      <c r="L115" s="216"/>
      <c r="M115" s="343"/>
      <c r="N115" s="336"/>
      <c r="O115" s="1626"/>
      <c r="P115" s="1626"/>
      <c r="AH115" s="1633">
        <v>0</v>
      </c>
    </row>
    <row s="1637" customFormat="1" customHeight="1" ht="0.75" hidden="1">
      <c r="A116" s="1782"/>
      <c r="B116" s="1782"/>
      <c r="C116" s="371" t="s">
        <v>1198</v>
      </c>
      <c r="D116" s="2464"/>
      <c r="E116" s="2206"/>
      <c r="F116" s="2385"/>
      <c r="G116" s="402"/>
      <c r="H116" s="1502"/>
      <c r="I116" s="653"/>
      <c r="J116" s="573"/>
      <c r="K116" s="1502"/>
      <c r="L116" s="216"/>
      <c r="M116" s="343"/>
      <c r="N116" s="336"/>
      <c r="O116" s="1626"/>
      <c r="P116" s="1626"/>
      <c r="AH116" s="1633">
        <v>0</v>
      </c>
    </row>
    <row s="1637" customFormat="1" customHeight="1" ht="18.75" hidden="1">
      <c r="A117" s="1782" t="s">
        <v>242</v>
      </c>
      <c r="B117" s="1782" t="s">
        <v>243</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330</v>
      </c>
      <c r="M117" s="343"/>
      <c r="N117" s="336"/>
      <c r="O117" s="1626"/>
      <c r="P117" s="1626"/>
      <c r="AH117" s="1633">
        <v>0</v>
      </c>
    </row>
    <row s="1637" customFormat="1" customHeight="1" ht="18.75" hidden="1">
      <c r="A118" s="1782"/>
      <c r="B118" s="1782"/>
      <c r="C118" s="371" t="s">
        <v>1191</v>
      </c>
      <c r="D118" s="2464"/>
      <c r="E118" s="2206"/>
      <c r="F118" s="2385"/>
      <c r="G118" s="2429"/>
      <c r="H118" s="1502"/>
      <c r="I118" s="653" t="s">
        <v>1190</v>
      </c>
      <c r="J118" s="573"/>
      <c r="K118" s="1502"/>
      <c r="L118" s="216"/>
      <c r="M118" s="343"/>
      <c r="N118" s="336"/>
      <c r="O118" s="1626"/>
      <c r="P118" s="1626"/>
      <c r="AH118" s="1633">
        <v>0</v>
      </c>
    </row>
    <row s="1637" customFormat="1" customHeight="1" ht="0.75" hidden="1">
      <c r="A119" s="1782"/>
      <c r="B119" s="1782"/>
      <c r="C119" s="371" t="s">
        <v>1198</v>
      </c>
      <c r="D119" s="2464"/>
      <c r="E119" s="2206"/>
      <c r="F119" s="2385"/>
      <c r="G119" s="402"/>
      <c r="H119" s="1502"/>
      <c r="I119" s="653"/>
      <c r="J119" s="573"/>
      <c r="K119" s="1502"/>
      <c r="L119" s="216"/>
      <c r="M119" s="343"/>
      <c r="N119" s="336"/>
      <c r="O119" s="1626"/>
      <c r="P119" s="1626"/>
      <c r="AH119" s="1633">
        <v>0</v>
      </c>
    </row>
    <row s="1637" customFormat="1" customHeight="1" ht="18.75" hidden="1">
      <c r="A120" s="1782" t="s">
        <v>247</v>
      </c>
      <c r="B120" s="1782" t="s">
        <v>248</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330</v>
      </c>
      <c r="M120" s="343"/>
      <c r="N120" s="336"/>
      <c r="O120" s="1626"/>
      <c r="P120" s="1626"/>
      <c r="AH120" s="1633">
        <v>0</v>
      </c>
    </row>
    <row s="1637" customFormat="1" customHeight="1" ht="18.75" hidden="1">
      <c r="A121" s="1782"/>
      <c r="B121" s="1782"/>
      <c r="C121" s="371" t="s">
        <v>1191</v>
      </c>
      <c r="D121" s="2464"/>
      <c r="E121" s="2206"/>
      <c r="F121" s="2385"/>
      <c r="G121" s="2429"/>
      <c r="H121" s="1502"/>
      <c r="I121" s="653" t="s">
        <v>1190</v>
      </c>
      <c r="J121" s="573"/>
      <c r="K121" s="1502"/>
      <c r="L121" s="216"/>
      <c r="M121" s="343"/>
      <c r="N121" s="336"/>
      <c r="O121" s="1626"/>
      <c r="P121" s="1626"/>
      <c r="AH121" s="1633">
        <v>0</v>
      </c>
    </row>
    <row s="1637" customFormat="1" customHeight="1" ht="0.75" hidden="1">
      <c r="A122" s="1782"/>
      <c r="B122" s="1782"/>
      <c r="C122" s="371" t="s">
        <v>1198</v>
      </c>
      <c r="D122" s="2464"/>
      <c r="E122" s="2206"/>
      <c r="F122" s="2385"/>
      <c r="G122" s="402"/>
      <c r="H122" s="1502"/>
      <c r="I122" s="653"/>
      <c r="J122" s="573"/>
      <c r="K122" s="1502"/>
      <c r="L122" s="216"/>
      <c r="M122" s="343"/>
      <c r="N122" s="336"/>
      <c r="O122" s="1626"/>
      <c r="P122" s="1626"/>
      <c r="AH122" s="1633">
        <v>0</v>
      </c>
    </row>
    <row s="1637" customFormat="1" customHeight="1" ht="18.75" hidden="1">
      <c r="A123" s="1782" t="s">
        <v>252</v>
      </c>
      <c r="B123" s="1782" t="s">
        <v>253</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330</v>
      </c>
      <c r="M123" s="343"/>
      <c r="N123" s="336"/>
      <c r="O123" s="1626"/>
      <c r="P123" s="1626"/>
      <c r="AH123" s="1633">
        <v>0</v>
      </c>
    </row>
    <row s="1637" customFormat="1" customHeight="1" ht="18.75" hidden="1">
      <c r="A124" s="1782"/>
      <c r="B124" s="1782"/>
      <c r="C124" s="371" t="s">
        <v>1191</v>
      </c>
      <c r="D124" s="2464"/>
      <c r="E124" s="2206"/>
      <c r="F124" s="2385"/>
      <c r="G124" s="2429"/>
      <c r="H124" s="1502"/>
      <c r="I124" s="653" t="s">
        <v>1190</v>
      </c>
      <c r="J124" s="573"/>
      <c r="K124" s="1502"/>
      <c r="L124" s="216"/>
      <c r="M124" s="343"/>
      <c r="N124" s="336"/>
      <c r="O124" s="1626"/>
      <c r="P124" s="1626"/>
      <c r="AH124" s="1633">
        <v>0</v>
      </c>
    </row>
    <row s="1637" customFormat="1" customHeight="1" ht="0.75" hidden="1">
      <c r="A125" s="1782"/>
      <c r="B125" s="1782"/>
      <c r="C125" s="371" t="s">
        <v>1198</v>
      </c>
      <c r="D125" s="2464"/>
      <c r="E125" s="2206"/>
      <c r="F125" s="2385"/>
      <c r="G125" s="402"/>
      <c r="H125" s="1502"/>
      <c r="I125" s="653"/>
      <c r="J125" s="573"/>
      <c r="K125" s="1502"/>
      <c r="L125" s="216"/>
      <c r="M125" s="343"/>
      <c r="N125" s="336"/>
      <c r="O125" s="1626"/>
      <c r="P125" s="1626"/>
      <c r="AH125" s="1633">
        <v>0</v>
      </c>
    </row>
    <row s="1637" customFormat="1" customHeight="1" ht="18.75" hidden="1">
      <c r="A126" s="1782" t="s">
        <v>257</v>
      </c>
      <c r="B126" s="1782" t="s">
        <v>258</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330</v>
      </c>
      <c r="M126" s="343"/>
      <c r="N126" s="336"/>
      <c r="O126" s="1626"/>
      <c r="P126" s="1626"/>
      <c r="AH126" s="1633">
        <v>0</v>
      </c>
    </row>
    <row s="1637" customFormat="1" customHeight="1" ht="18.75" hidden="1">
      <c r="A127" s="1782"/>
      <c r="B127" s="1782"/>
      <c r="C127" s="371" t="s">
        <v>1191</v>
      </c>
      <c r="D127" s="2464"/>
      <c r="E127" s="2206"/>
      <c r="F127" s="2385"/>
      <c r="G127" s="2429"/>
      <c r="H127" s="1502"/>
      <c r="I127" s="653" t="s">
        <v>1190</v>
      </c>
      <c r="J127" s="573"/>
      <c r="K127" s="1502"/>
      <c r="L127" s="216"/>
      <c r="M127" s="343"/>
      <c r="N127" s="336"/>
      <c r="O127" s="1626"/>
      <c r="P127" s="1626"/>
      <c r="AH127" s="1633">
        <v>0</v>
      </c>
    </row>
    <row s="1637" customFormat="1" customHeight="1" ht="0.75" hidden="1">
      <c r="A128" s="1782"/>
      <c r="B128" s="1782"/>
      <c r="C128" s="371" t="s">
        <v>1198</v>
      </c>
      <c r="D128" s="2464"/>
      <c r="E128" s="2206"/>
      <c r="F128" s="2385"/>
      <c r="G128" s="402"/>
      <c r="H128" s="1502"/>
      <c r="I128" s="653"/>
      <c r="J128" s="573"/>
      <c r="K128" s="1502"/>
      <c r="L128" s="216"/>
      <c r="M128" s="343"/>
      <c r="N128" s="336"/>
      <c r="O128" s="1626"/>
      <c r="P128" s="1626"/>
      <c r="AH128" s="1633">
        <v>0</v>
      </c>
    </row>
    <row s="1637" customFormat="1" customHeight="1" ht="18.75" hidden="1">
      <c r="A129" s="1782" t="s">
        <v>262</v>
      </c>
      <c r="B129" s="1782" t="s">
        <v>263</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330</v>
      </c>
      <c r="M129" s="343"/>
      <c r="N129" s="336"/>
      <c r="O129" s="1626"/>
      <c r="P129" s="1626"/>
      <c r="AH129" s="1633">
        <v>0</v>
      </c>
    </row>
    <row s="1637" customFormat="1" customHeight="1" ht="18.75" hidden="1">
      <c r="A130" s="1782"/>
      <c r="B130" s="1782"/>
      <c r="C130" s="371" t="s">
        <v>1191</v>
      </c>
      <c r="D130" s="2464"/>
      <c r="E130" s="2206"/>
      <c r="F130" s="2385"/>
      <c r="G130" s="2429"/>
      <c r="H130" s="1502"/>
      <c r="I130" s="653" t="s">
        <v>1190</v>
      </c>
      <c r="J130" s="573"/>
      <c r="K130" s="1502"/>
      <c r="L130" s="216"/>
      <c r="M130" s="343"/>
      <c r="N130" s="336"/>
      <c r="O130" s="1626"/>
      <c r="P130" s="1626"/>
      <c r="AH130" s="1633">
        <v>0</v>
      </c>
    </row>
    <row s="1637" customFormat="1" customHeight="1" ht="0.75" hidden="1">
      <c r="A131" s="1782"/>
      <c r="B131" s="1782"/>
      <c r="C131" s="371" t="s">
        <v>1198</v>
      </c>
      <c r="D131" s="2464"/>
      <c r="E131" s="2206"/>
      <c r="F131" s="2385"/>
      <c r="G131" s="402"/>
      <c r="H131" s="1502"/>
      <c r="I131" s="653"/>
      <c r="J131" s="573"/>
      <c r="K131" s="1502"/>
      <c r="L131" s="216"/>
      <c r="M131" s="343"/>
      <c r="N131" s="336"/>
      <c r="O131" s="1626"/>
      <c r="P131" s="1626"/>
      <c r="AH131" s="1633">
        <v>0</v>
      </c>
    </row>
    <row s="1637" customFormat="1" customHeight="1" ht="18.75" hidden="1">
      <c r="A132" s="1782" t="s">
        <v>267</v>
      </c>
      <c r="B132" s="1782" t="s">
        <v>268</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330</v>
      </c>
      <c r="M132" s="343"/>
      <c r="N132" s="336"/>
      <c r="O132" s="1626"/>
      <c r="P132" s="1626"/>
      <c r="AH132" s="1633">
        <v>0</v>
      </c>
    </row>
    <row s="1637" customFormat="1" customHeight="1" ht="18.75" hidden="1">
      <c r="A133" s="1782"/>
      <c r="B133" s="1782"/>
      <c r="C133" s="371" t="s">
        <v>1191</v>
      </c>
      <c r="D133" s="2464"/>
      <c r="E133" s="2206"/>
      <c r="F133" s="2385"/>
      <c r="G133" s="2429"/>
      <c r="H133" s="1502"/>
      <c r="I133" s="653" t="s">
        <v>1190</v>
      </c>
      <c r="J133" s="573"/>
      <c r="K133" s="1502"/>
      <c r="L133" s="216"/>
      <c r="M133" s="343"/>
      <c r="N133" s="336"/>
      <c r="O133" s="1626"/>
      <c r="P133" s="1626"/>
      <c r="AH133" s="1633">
        <v>0</v>
      </c>
    </row>
    <row s="1637" customFormat="1" customHeight="1" ht="0.75" hidden="1">
      <c r="A134" s="1782"/>
      <c r="B134" s="1782"/>
      <c r="C134" s="371" t="s">
        <v>1198</v>
      </c>
      <c r="D134" s="2464"/>
      <c r="E134" s="2206"/>
      <c r="F134" s="2385"/>
      <c r="G134" s="402"/>
      <c r="H134" s="1502"/>
      <c r="I134" s="653"/>
      <c r="J134" s="573"/>
      <c r="K134" s="1502"/>
      <c r="L134" s="216"/>
      <c r="M134" s="343"/>
      <c r="N134" s="336"/>
      <c r="O134" s="1626"/>
      <c r="P134" s="1626"/>
      <c r="AH134" s="1633">
        <v>0</v>
      </c>
    </row>
    <row s="1637" customFormat="1" customHeight="1" ht="18.75" hidden="1">
      <c r="A135" s="1782" t="s">
        <v>272</v>
      </c>
      <c r="B135" s="1782" t="s">
        <v>273</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330</v>
      </c>
      <c r="M135" s="343"/>
      <c r="N135" s="336"/>
      <c r="O135" s="1626"/>
      <c r="P135" s="1626"/>
      <c r="AH135" s="1633">
        <v>0</v>
      </c>
    </row>
    <row s="1637" customFormat="1" customHeight="1" ht="18.75" hidden="1">
      <c r="A136" s="1782"/>
      <c r="B136" s="1782"/>
      <c r="C136" s="371" t="s">
        <v>1191</v>
      </c>
      <c r="D136" s="2464"/>
      <c r="E136" s="2206"/>
      <c r="F136" s="2385"/>
      <c r="G136" s="2429"/>
      <c r="H136" s="1502"/>
      <c r="I136" s="653" t="s">
        <v>1190</v>
      </c>
      <c r="J136" s="573"/>
      <c r="K136" s="1502"/>
      <c r="L136" s="216"/>
      <c r="M136" s="343"/>
      <c r="N136" s="336"/>
      <c r="O136" s="1626"/>
      <c r="P136" s="1626"/>
      <c r="AH136" s="1633">
        <v>0</v>
      </c>
    </row>
    <row s="1637" customFormat="1" customHeight="1" ht="0.75" hidden="1">
      <c r="A137" s="1782"/>
      <c r="B137" s="1782"/>
      <c r="C137" s="371" t="s">
        <v>1198</v>
      </c>
      <c r="D137" s="2464"/>
      <c r="E137" s="2206"/>
      <c r="F137" s="2385"/>
      <c r="G137" s="402"/>
      <c r="H137" s="1502"/>
      <c r="I137" s="653"/>
      <c r="J137" s="573"/>
      <c r="K137" s="1502"/>
      <c r="L137" s="216"/>
      <c r="M137" s="343"/>
      <c r="N137" s="336"/>
      <c r="O137" s="1626"/>
      <c r="P137" s="1626"/>
      <c r="AH137" s="1633">
        <v>0</v>
      </c>
    </row>
    <row s="1637" customFormat="1" customHeight="1" ht="18.75" hidden="1">
      <c r="A138" s="1782" t="s">
        <v>278</v>
      </c>
      <c r="B138" s="1782" t="s">
        <v>279</v>
      </c>
      <c r="C138" s="371"/>
      <c r="D138" s="2464"/>
      <c r="E138" s="2206"/>
      <c r="F138" s="2385" t="str">
        <f>INDEX(PT_DIFFERENTIATION_VTAR,MATCH(A138,PT_DIFFERENTIATION_VTAR_ID,0))</f>
        <v>Тариф на водоотведение</v>
      </c>
      <c r="G138" s="2429" t="str">
        <f>INDEX(PT_DIFFERENTIATION_NTAR,MATCH(B138,PT_DIFFERENTIATION_NTAR_ID,0))</f>
        <v>Тариф на водоотведение</v>
      </c>
      <c r="H138" s="1864"/>
      <c r="I138" s="1741"/>
      <c r="J138" s="1775"/>
      <c r="K138" s="1780"/>
      <c r="L138" s="1864" t="s">
        <v>330</v>
      </c>
      <c r="M138" s="343"/>
      <c r="N138" s="336"/>
      <c r="O138" s="1626"/>
      <c r="P138" s="1626"/>
      <c r="AH138" s="1633">
        <v>0</v>
      </c>
    </row>
    <row s="1637" customFormat="1" customHeight="1" ht="18.75" hidden="1">
      <c r="A139" s="1782"/>
      <c r="B139" s="1782"/>
      <c r="C139" s="371" t="s">
        <v>1191</v>
      </c>
      <c r="D139" s="2464"/>
      <c r="E139" s="2206"/>
      <c r="F139" s="2385"/>
      <c r="G139" s="2429"/>
      <c r="H139" s="1502"/>
      <c r="I139" s="653" t="s">
        <v>1190</v>
      </c>
      <c r="J139" s="573"/>
      <c r="K139" s="1502"/>
      <c r="L139" s="216"/>
      <c r="M139" s="343"/>
      <c r="N139" s="336"/>
      <c r="O139" s="1626"/>
      <c r="P139" s="1626"/>
      <c r="AH139" s="1633">
        <v>0</v>
      </c>
    </row>
    <row s="1637" customFormat="1" customHeight="1" ht="0.75" hidden="1">
      <c r="A140" s="1782"/>
      <c r="B140" s="1782"/>
      <c r="C140" s="371" t="s">
        <v>1198</v>
      </c>
      <c r="D140" s="2464"/>
      <c r="E140" s="2206"/>
      <c r="F140" s="2385"/>
      <c r="G140" s="402"/>
      <c r="H140" s="1502"/>
      <c r="I140" s="653"/>
      <c r="J140" s="573"/>
      <c r="K140" s="1502"/>
      <c r="L140" s="216"/>
      <c r="M140" s="343"/>
      <c r="N140" s="336"/>
      <c r="O140" s="1626"/>
      <c r="P140" s="1626"/>
      <c r="AH140" s="1633">
        <v>0</v>
      </c>
    </row>
    <row s="1637" customFormat="1" customHeight="1" ht="18.75" hidden="1">
      <c r="A141" s="1782" t="s">
        <v>294</v>
      </c>
      <c r="B141" s="1782" t="s">
        <v>295</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330</v>
      </c>
      <c r="M141" s="343"/>
      <c r="N141" s="336"/>
      <c r="O141" s="1626"/>
      <c r="P141" s="1626"/>
      <c r="AH141" s="1633">
        <v>0</v>
      </c>
    </row>
    <row s="1637" customFormat="1" customHeight="1" ht="18.75" hidden="1">
      <c r="A142" s="1782"/>
      <c r="B142" s="1782"/>
      <c r="C142" s="371" t="s">
        <v>1191</v>
      </c>
      <c r="D142" s="2464"/>
      <c r="E142" s="2206"/>
      <c r="F142" s="2385"/>
      <c r="G142" s="2429"/>
      <c r="H142" s="1502"/>
      <c r="I142" s="653" t="s">
        <v>1190</v>
      </c>
      <c r="J142" s="573"/>
      <c r="K142" s="1502"/>
      <c r="L142" s="216"/>
      <c r="M142" s="343"/>
      <c r="N142" s="336"/>
      <c r="O142" s="1626"/>
      <c r="P142" s="1626"/>
      <c r="AH142" s="1633">
        <v>0</v>
      </c>
    </row>
    <row s="1637" customFormat="1" customHeight="1" ht="0.75" hidden="1">
      <c r="A143" s="1782"/>
      <c r="B143" s="1782"/>
      <c r="C143" s="371" t="s">
        <v>1198</v>
      </c>
      <c r="D143" s="2464"/>
      <c r="E143" s="2206"/>
      <c r="F143" s="2385"/>
      <c r="G143" s="402"/>
      <c r="H143" s="1502"/>
      <c r="I143" s="653"/>
      <c r="J143" s="573"/>
      <c r="K143" s="1502"/>
      <c r="L143" s="216"/>
      <c r="M143" s="343"/>
      <c r="N143" s="336"/>
      <c r="O143" s="1626"/>
      <c r="P143" s="1626"/>
      <c r="AH143" s="1633">
        <v>0</v>
      </c>
    </row>
    <row s="1637" customFormat="1" customHeight="1" ht="18.75" hidden="1">
      <c r="A144" s="1782" t="s">
        <v>299</v>
      </c>
      <c r="B144" s="1782" t="s">
        <v>300</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330</v>
      </c>
      <c r="M144" s="343"/>
      <c r="N144" s="336"/>
      <c r="O144" s="1626"/>
      <c r="P144" s="1626"/>
      <c r="AH144" s="1633">
        <v>0</v>
      </c>
    </row>
    <row s="1637" customFormat="1" customHeight="1" ht="18.75" hidden="1">
      <c r="A145" s="1782"/>
      <c r="B145" s="1782"/>
      <c r="C145" s="371" t="s">
        <v>1191</v>
      </c>
      <c r="D145" s="2464"/>
      <c r="E145" s="2206"/>
      <c r="F145" s="2385"/>
      <c r="G145" s="2429"/>
      <c r="H145" s="1502"/>
      <c r="I145" s="653" t="s">
        <v>1190</v>
      </c>
      <c r="J145" s="573"/>
      <c r="K145" s="1502"/>
      <c r="L145" s="216"/>
      <c r="M145" s="343"/>
      <c r="N145" s="336"/>
      <c r="O145" s="1626"/>
      <c r="P145" s="1626"/>
      <c r="AH145" s="1633">
        <v>0</v>
      </c>
    </row>
    <row s="1637" customFormat="1" customHeight="1" ht="1.05">
      <c r="A146" s="1782"/>
      <c r="B146" s="1782"/>
      <c r="C146" s="371" t="s">
        <v>1198</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95</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2"/>
      <c r="H147" s="2462"/>
      <c r="I147" s="2462"/>
      <c r="J147" s="2462"/>
      <c r="K147" s="2462"/>
      <c r="L147" s="2462"/>
      <c r="M147" s="299"/>
      <c r="N147" s="336"/>
      <c r="AH147" s="376">
        <v>19</v>
      </c>
    </row>
    <row s="1637" customFormat="1" customHeight="1" ht="60.75" hidden="1">
      <c r="A148" s="1782" t="s">
        <v>169</v>
      </c>
      <c r="B148" s="1782" t="s">
        <v>170</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330</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1191</v>
      </c>
      <c r="D149" s="2464"/>
      <c r="E149" s="2206"/>
      <c r="F149" s="2385"/>
      <c r="G149" s="2429"/>
      <c r="H149" s="1502"/>
      <c r="I149" s="653" t="s">
        <v>1190</v>
      </c>
      <c r="J149" s="573"/>
      <c r="K149" s="1502"/>
      <c r="L149" s="216"/>
      <c r="M149" s="2172"/>
      <c r="N149" s="336"/>
      <c r="O149" s="1626"/>
      <c r="P149" s="1626"/>
      <c r="AH149" s="1633">
        <v>0</v>
      </c>
    </row>
    <row s="1637" customFormat="1" customHeight="1" ht="0.75" hidden="1">
      <c r="A150" s="1782"/>
      <c r="B150" s="1782"/>
      <c r="C150" s="371" t="s">
        <v>1198</v>
      </c>
      <c r="D150" s="2464"/>
      <c r="E150" s="2206"/>
      <c r="F150" s="2385"/>
      <c r="G150" s="402"/>
      <c r="H150" s="1502"/>
      <c r="I150" s="653"/>
      <c r="J150" s="573"/>
      <c r="K150" s="1502"/>
      <c r="L150" s="216"/>
      <c r="M150" s="2172"/>
      <c r="N150" s="336"/>
      <c r="O150" s="1626"/>
      <c r="P150" s="1626"/>
      <c r="AH150" s="1633">
        <v>0</v>
      </c>
    </row>
    <row s="1637" customFormat="1" customHeight="1" ht="45" hidden="1">
      <c r="A151" s="1782" t="s">
        <v>174</v>
      </c>
      <c r="B151" s="1782" t="s">
        <v>175</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330</v>
      </c>
      <c r="M151" s="2173"/>
      <c r="N151" s="336"/>
      <c r="O151" s="1626"/>
      <c r="P151" s="1626"/>
      <c r="AH151" s="1633">
        <v>0</v>
      </c>
    </row>
    <row s="1637" customFormat="1" customHeight="1" ht="18.75" hidden="1">
      <c r="A152" s="1782"/>
      <c r="B152" s="1782"/>
      <c r="C152" s="371" t="s">
        <v>1191</v>
      </c>
      <c r="D152" s="2464"/>
      <c r="E152" s="2206"/>
      <c r="F152" s="2385"/>
      <c r="G152" s="2429"/>
      <c r="H152" s="1502"/>
      <c r="I152" s="653" t="s">
        <v>1190</v>
      </c>
      <c r="J152" s="573"/>
      <c r="K152" s="1502"/>
      <c r="L152" s="216"/>
      <c r="M152" s="1863"/>
      <c r="N152" s="336"/>
      <c r="O152" s="1626"/>
      <c r="P152" s="1626"/>
      <c r="AH152" s="1633">
        <v>0</v>
      </c>
    </row>
    <row s="1637" customFormat="1" customHeight="1" ht="0.75" hidden="1">
      <c r="A153" s="1782"/>
      <c r="B153" s="1782"/>
      <c r="C153" s="371" t="s">
        <v>1198</v>
      </c>
      <c r="D153" s="2464"/>
      <c r="E153" s="2206"/>
      <c r="F153" s="2385"/>
      <c r="G153" s="402"/>
      <c r="H153" s="1502"/>
      <c r="I153" s="653"/>
      <c r="J153" s="573"/>
      <c r="K153" s="1502"/>
      <c r="L153" s="216"/>
      <c r="M153" s="343"/>
      <c r="N153" s="336"/>
      <c r="O153" s="1626"/>
      <c r="P153" s="1626"/>
      <c r="AH153" s="1633">
        <v>0</v>
      </c>
    </row>
    <row s="1637" customFormat="1" customHeight="1" ht="45" hidden="1">
      <c r="A154" s="1782" t="s">
        <v>181</v>
      </c>
      <c r="B154" s="1782" t="s">
        <v>182</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330</v>
      </c>
      <c r="M154" s="343"/>
      <c r="N154" s="336"/>
      <c r="O154" s="1626"/>
      <c r="P154" s="1626"/>
      <c r="AH154" s="1633">
        <v>0</v>
      </c>
    </row>
    <row s="1637" customFormat="1" customHeight="1" ht="18.75" hidden="1">
      <c r="A155" s="1782"/>
      <c r="B155" s="1782"/>
      <c r="C155" s="371" t="s">
        <v>1191</v>
      </c>
      <c r="D155" s="2464"/>
      <c r="E155" s="2206"/>
      <c r="F155" s="2385"/>
      <c r="G155" s="2429"/>
      <c r="H155" s="1502"/>
      <c r="I155" s="653" t="s">
        <v>1190</v>
      </c>
      <c r="J155" s="573"/>
      <c r="K155" s="1502"/>
      <c r="L155" s="216"/>
      <c r="M155" s="343"/>
      <c r="N155" s="336"/>
      <c r="O155" s="1626"/>
      <c r="P155" s="1626"/>
      <c r="AH155" s="1633">
        <v>0</v>
      </c>
    </row>
    <row s="1637" customFormat="1" customHeight="1" ht="0.75" hidden="1">
      <c r="A156" s="1782"/>
      <c r="B156" s="1782"/>
      <c r="C156" s="371" t="s">
        <v>1198</v>
      </c>
      <c r="D156" s="2464"/>
      <c r="E156" s="2206"/>
      <c r="F156" s="2385"/>
      <c r="G156" s="402"/>
      <c r="H156" s="1502"/>
      <c r="I156" s="653"/>
      <c r="J156" s="573"/>
      <c r="K156" s="1502"/>
      <c r="L156" s="216"/>
      <c r="M156" s="343"/>
      <c r="N156" s="336"/>
      <c r="O156" s="1626"/>
      <c r="P156" s="1626"/>
      <c r="AH156" s="1633">
        <v>0</v>
      </c>
    </row>
    <row s="1637" customFormat="1" customHeight="1" ht="45" hidden="1">
      <c r="A157" s="1782" t="s">
        <v>187</v>
      </c>
      <c r="B157" s="1782" t="s">
        <v>188</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330</v>
      </c>
      <c r="M157" s="343"/>
      <c r="N157" s="336"/>
      <c r="O157" s="1626"/>
      <c r="P157" s="1626"/>
      <c r="AH157" s="1633">
        <v>0</v>
      </c>
    </row>
    <row s="1637" customFormat="1" customHeight="1" ht="18.75" hidden="1">
      <c r="A158" s="1782"/>
      <c r="B158" s="1782"/>
      <c r="C158" s="371" t="s">
        <v>1191</v>
      </c>
      <c r="D158" s="2464"/>
      <c r="E158" s="2206"/>
      <c r="F158" s="2385"/>
      <c r="G158" s="2429"/>
      <c r="H158" s="1502"/>
      <c r="I158" s="653" t="s">
        <v>1190</v>
      </c>
      <c r="J158" s="573"/>
      <c r="K158" s="1502"/>
      <c r="L158" s="216"/>
      <c r="M158" s="343"/>
      <c r="N158" s="336"/>
      <c r="O158" s="1626"/>
      <c r="P158" s="1626"/>
      <c r="AH158" s="1633">
        <v>0</v>
      </c>
    </row>
    <row s="1637" customFormat="1" customHeight="1" ht="0.75" hidden="1">
      <c r="A159" s="1782"/>
      <c r="B159" s="1782"/>
      <c r="C159" s="371" t="s">
        <v>1198</v>
      </c>
      <c r="D159" s="2464"/>
      <c r="E159" s="2206"/>
      <c r="F159" s="2385"/>
      <c r="G159" s="402"/>
      <c r="H159" s="1502"/>
      <c r="I159" s="653"/>
      <c r="J159" s="573"/>
      <c r="K159" s="1502"/>
      <c r="L159" s="216"/>
      <c r="M159" s="343"/>
      <c r="N159" s="336"/>
      <c r="O159" s="1626"/>
      <c r="P159" s="1626"/>
      <c r="AH159" s="1633">
        <v>0</v>
      </c>
    </row>
    <row s="1637" customFormat="1" customHeight="1" ht="18.75" hidden="1">
      <c r="A160" s="1782" t="s">
        <v>193</v>
      </c>
      <c r="B160" s="1782" t="s">
        <v>194</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330</v>
      </c>
      <c r="M160" s="343"/>
      <c r="N160" s="336"/>
      <c r="O160" s="1626"/>
      <c r="P160" s="1626"/>
      <c r="AH160" s="1633">
        <v>0</v>
      </c>
    </row>
    <row s="1637" customFormat="1" customHeight="1" ht="18.75" hidden="1">
      <c r="A161" s="1782"/>
      <c r="B161" s="1782"/>
      <c r="C161" s="371" t="s">
        <v>1191</v>
      </c>
      <c r="D161" s="2464"/>
      <c r="E161" s="2206"/>
      <c r="F161" s="2385"/>
      <c r="G161" s="2429"/>
      <c r="H161" s="1502"/>
      <c r="I161" s="653" t="s">
        <v>1190</v>
      </c>
      <c r="J161" s="573"/>
      <c r="K161" s="1502"/>
      <c r="L161" s="216"/>
      <c r="M161" s="343"/>
      <c r="N161" s="336"/>
      <c r="O161" s="1626"/>
      <c r="P161" s="1626"/>
      <c r="AH161" s="1633">
        <v>0</v>
      </c>
    </row>
    <row s="1637" customFormat="1" customHeight="1" ht="0.75" hidden="1">
      <c r="A162" s="1782"/>
      <c r="B162" s="1782"/>
      <c r="C162" s="371" t="s">
        <v>1198</v>
      </c>
      <c r="D162" s="2464"/>
      <c r="E162" s="2206"/>
      <c r="F162" s="2385"/>
      <c r="G162" s="402"/>
      <c r="H162" s="1502"/>
      <c r="I162" s="653"/>
      <c r="J162" s="573"/>
      <c r="K162" s="1502"/>
      <c r="L162" s="216"/>
      <c r="M162" s="343"/>
      <c r="N162" s="336"/>
      <c r="O162" s="1626"/>
      <c r="P162" s="1626"/>
      <c r="AH162" s="1633">
        <v>0</v>
      </c>
    </row>
    <row s="1637" customFormat="1" customHeight="1" ht="18.75" hidden="1">
      <c r="A163" s="1782" t="s">
        <v>199</v>
      </c>
      <c r="B163" s="1782" t="s">
        <v>200</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330</v>
      </c>
      <c r="M163" s="343"/>
      <c r="N163" s="336"/>
      <c r="O163" s="1626"/>
      <c r="P163" s="1626"/>
      <c r="AH163" s="1633">
        <v>0</v>
      </c>
    </row>
    <row s="1637" customFormat="1" customHeight="1" ht="18.75" hidden="1">
      <c r="A164" s="1782"/>
      <c r="B164" s="1782"/>
      <c r="C164" s="371" t="s">
        <v>1191</v>
      </c>
      <c r="D164" s="2464"/>
      <c r="E164" s="2206"/>
      <c r="F164" s="2385"/>
      <c r="G164" s="2429"/>
      <c r="H164" s="1502"/>
      <c r="I164" s="653" t="s">
        <v>1190</v>
      </c>
      <c r="J164" s="573"/>
      <c r="K164" s="1502"/>
      <c r="L164" s="216"/>
      <c r="M164" s="343"/>
      <c r="N164" s="336"/>
      <c r="O164" s="1626"/>
      <c r="P164" s="1626"/>
      <c r="AH164" s="1633">
        <v>0</v>
      </c>
    </row>
    <row s="1637" customFormat="1" customHeight="1" ht="0.75" hidden="1">
      <c r="A165" s="1782"/>
      <c r="B165" s="1782"/>
      <c r="C165" s="371" t="s">
        <v>1198</v>
      </c>
      <c r="D165" s="2464"/>
      <c r="E165" s="2206"/>
      <c r="F165" s="2385"/>
      <c r="G165" s="402"/>
      <c r="H165" s="1502"/>
      <c r="I165" s="653"/>
      <c r="J165" s="573"/>
      <c r="K165" s="1502"/>
      <c r="L165" s="216"/>
      <c r="M165" s="343"/>
      <c r="N165" s="336"/>
      <c r="O165" s="1626"/>
      <c r="P165" s="1626"/>
      <c r="AH165" s="1633">
        <v>0</v>
      </c>
    </row>
    <row s="1637" customFormat="1" customHeight="1" ht="18.75" hidden="1">
      <c r="A166" s="1782" t="s">
        <v>205</v>
      </c>
      <c r="B166" s="1782" t="s">
        <v>206</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330</v>
      </c>
      <c r="M166" s="343"/>
      <c r="N166" s="336"/>
      <c r="O166" s="1626"/>
      <c r="P166" s="1626"/>
      <c r="AH166" s="1633">
        <v>0</v>
      </c>
    </row>
    <row s="1637" customFormat="1" customHeight="1" ht="18.75" hidden="1">
      <c r="A167" s="1782"/>
      <c r="B167" s="1782"/>
      <c r="C167" s="371" t="s">
        <v>1191</v>
      </c>
      <c r="D167" s="2464"/>
      <c r="E167" s="2206"/>
      <c r="F167" s="2385"/>
      <c r="G167" s="2429"/>
      <c r="H167" s="1502"/>
      <c r="I167" s="653" t="s">
        <v>1190</v>
      </c>
      <c r="J167" s="573"/>
      <c r="K167" s="1502"/>
      <c r="L167" s="216"/>
      <c r="M167" s="343"/>
      <c r="N167" s="336"/>
      <c r="O167" s="1626"/>
      <c r="P167" s="1626"/>
      <c r="AH167" s="1633">
        <v>0</v>
      </c>
    </row>
    <row s="1637" customFormat="1" customHeight="1" ht="0.75" hidden="1">
      <c r="A168" s="1782"/>
      <c r="B168" s="1782"/>
      <c r="C168" s="371" t="s">
        <v>1198</v>
      </c>
      <c r="D168" s="2464"/>
      <c r="E168" s="2206"/>
      <c r="F168" s="2385"/>
      <c r="G168" s="402"/>
      <c r="H168" s="1502"/>
      <c r="I168" s="653"/>
      <c r="J168" s="573"/>
      <c r="K168" s="1502"/>
      <c r="L168" s="216"/>
      <c r="M168" s="343"/>
      <c r="N168" s="336"/>
      <c r="O168" s="1626"/>
      <c r="P168" s="1626"/>
      <c r="AH168" s="1633">
        <v>0</v>
      </c>
    </row>
    <row s="1637" customFormat="1" customHeight="1" ht="18.75" hidden="1">
      <c r="A169" s="1782" t="s">
        <v>211</v>
      </c>
      <c r="B169" s="1782" t="s">
        <v>212</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330</v>
      </c>
      <c r="M169" s="343"/>
      <c r="N169" s="336"/>
      <c r="O169" s="1626"/>
      <c r="P169" s="1626"/>
      <c r="AH169" s="1633">
        <v>0</v>
      </c>
    </row>
    <row s="1637" customFormat="1" customHeight="1" ht="18.75" hidden="1">
      <c r="A170" s="1782"/>
      <c r="B170" s="1782"/>
      <c r="C170" s="371" t="s">
        <v>1191</v>
      </c>
      <c r="D170" s="2464"/>
      <c r="E170" s="2206"/>
      <c r="F170" s="2385"/>
      <c r="G170" s="2429"/>
      <c r="H170" s="1502"/>
      <c r="I170" s="653" t="s">
        <v>1190</v>
      </c>
      <c r="J170" s="573"/>
      <c r="K170" s="1502"/>
      <c r="L170" s="216"/>
      <c r="M170" s="343"/>
      <c r="N170" s="336"/>
      <c r="O170" s="1626"/>
      <c r="P170" s="1626"/>
      <c r="AH170" s="1633">
        <v>0</v>
      </c>
    </row>
    <row s="1637" customFormat="1" customHeight="1" ht="0.75" hidden="1">
      <c r="A171" s="1782"/>
      <c r="B171" s="1782"/>
      <c r="C171" s="371" t="s">
        <v>1198</v>
      </c>
      <c r="D171" s="2464"/>
      <c r="E171" s="2206"/>
      <c r="F171" s="2385"/>
      <c r="G171" s="402"/>
      <c r="H171" s="1502"/>
      <c r="I171" s="653"/>
      <c r="J171" s="573"/>
      <c r="K171" s="1502"/>
      <c r="L171" s="216"/>
      <c r="M171" s="343"/>
      <c r="N171" s="336"/>
      <c r="O171" s="1626"/>
      <c r="P171" s="1626"/>
      <c r="AH171" s="1633">
        <v>0</v>
      </c>
    </row>
    <row s="1637" customFormat="1" customHeight="1" ht="18.75" hidden="1">
      <c r="A172" s="1782" t="s">
        <v>217</v>
      </c>
      <c r="B172" s="1782" t="s">
        <v>218</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330</v>
      </c>
      <c r="M172" s="343"/>
      <c r="N172" s="336"/>
      <c r="O172" s="1626"/>
      <c r="P172" s="1626"/>
      <c r="AH172" s="1633">
        <v>0</v>
      </c>
    </row>
    <row s="1637" customFormat="1" customHeight="1" ht="18.75" hidden="1">
      <c r="A173" s="1782"/>
      <c r="B173" s="1782"/>
      <c r="C173" s="371" t="s">
        <v>1191</v>
      </c>
      <c r="D173" s="2464"/>
      <c r="E173" s="2206"/>
      <c r="F173" s="2385"/>
      <c r="G173" s="2429"/>
      <c r="H173" s="1502"/>
      <c r="I173" s="653" t="s">
        <v>1190</v>
      </c>
      <c r="J173" s="573"/>
      <c r="K173" s="1502"/>
      <c r="L173" s="216"/>
      <c r="M173" s="343"/>
      <c r="N173" s="336"/>
      <c r="O173" s="1626"/>
      <c r="P173" s="1626"/>
      <c r="AH173" s="1633">
        <v>0</v>
      </c>
    </row>
    <row s="1637" customFormat="1" customHeight="1" ht="0.75" hidden="1">
      <c r="A174" s="1782"/>
      <c r="B174" s="1782"/>
      <c r="C174" s="371" t="s">
        <v>1198</v>
      </c>
      <c r="D174" s="2464"/>
      <c r="E174" s="2206"/>
      <c r="F174" s="2385"/>
      <c r="G174" s="402"/>
      <c r="H174" s="1502"/>
      <c r="I174" s="653"/>
      <c r="J174" s="573"/>
      <c r="K174" s="1502"/>
      <c r="L174" s="216"/>
      <c r="M174" s="343"/>
      <c r="N174" s="336"/>
      <c r="O174" s="1626"/>
      <c r="P174" s="1626"/>
      <c r="AH174" s="1633">
        <v>0</v>
      </c>
    </row>
    <row s="1637" customFormat="1" customHeight="1" ht="18.75" hidden="1">
      <c r="A175" s="1782" t="s">
        <v>237</v>
      </c>
      <c r="B175" s="1782" t="s">
        <v>238</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330</v>
      </c>
      <c r="M175" s="343"/>
      <c r="N175" s="336"/>
      <c r="O175" s="1626"/>
      <c r="P175" s="1626"/>
      <c r="AH175" s="1633">
        <v>0</v>
      </c>
    </row>
    <row s="1637" customFormat="1" customHeight="1" ht="18.75" hidden="1">
      <c r="A176" s="1782"/>
      <c r="B176" s="1782"/>
      <c r="C176" s="371" t="s">
        <v>1191</v>
      </c>
      <c r="D176" s="2464"/>
      <c r="E176" s="2206"/>
      <c r="F176" s="2385"/>
      <c r="G176" s="2429"/>
      <c r="H176" s="1502"/>
      <c r="I176" s="653" t="s">
        <v>1190</v>
      </c>
      <c r="J176" s="573"/>
      <c r="K176" s="1502"/>
      <c r="L176" s="216"/>
      <c r="M176" s="343"/>
      <c r="N176" s="336"/>
      <c r="O176" s="1626"/>
      <c r="P176" s="1626"/>
      <c r="AH176" s="1633">
        <v>0</v>
      </c>
    </row>
    <row s="1637" customFormat="1" customHeight="1" ht="0.75" hidden="1">
      <c r="A177" s="1782"/>
      <c r="B177" s="1782"/>
      <c r="C177" s="371" t="s">
        <v>1198</v>
      </c>
      <c r="D177" s="2464"/>
      <c r="E177" s="2206"/>
      <c r="F177" s="2385"/>
      <c r="G177" s="402"/>
      <c r="H177" s="1502"/>
      <c r="I177" s="653"/>
      <c r="J177" s="573"/>
      <c r="K177" s="1502"/>
      <c r="L177" s="216"/>
      <c r="M177" s="343"/>
      <c r="N177" s="336"/>
      <c r="O177" s="1626"/>
      <c r="P177" s="1626"/>
      <c r="AH177" s="1633">
        <v>0</v>
      </c>
    </row>
    <row s="1637" customFormat="1" customHeight="1" ht="18.75" hidden="1">
      <c r="A178" s="1782" t="s">
        <v>242</v>
      </c>
      <c r="B178" s="1782" t="s">
        <v>243</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330</v>
      </c>
      <c r="M178" s="343"/>
      <c r="N178" s="336"/>
      <c r="O178" s="1626"/>
      <c r="P178" s="1626"/>
      <c r="AH178" s="1633">
        <v>0</v>
      </c>
    </row>
    <row s="1637" customFormat="1" customHeight="1" ht="18.75" hidden="1">
      <c r="A179" s="1782"/>
      <c r="B179" s="1782"/>
      <c r="C179" s="371" t="s">
        <v>1191</v>
      </c>
      <c r="D179" s="2464"/>
      <c r="E179" s="2206"/>
      <c r="F179" s="2385"/>
      <c r="G179" s="2429"/>
      <c r="H179" s="1502"/>
      <c r="I179" s="653" t="s">
        <v>1190</v>
      </c>
      <c r="J179" s="573"/>
      <c r="K179" s="1502"/>
      <c r="L179" s="216"/>
      <c r="M179" s="343"/>
      <c r="N179" s="336"/>
      <c r="O179" s="1626"/>
      <c r="P179" s="1626"/>
      <c r="AH179" s="1633">
        <v>0</v>
      </c>
    </row>
    <row s="1637" customFormat="1" customHeight="1" ht="0.75" hidden="1">
      <c r="A180" s="1782"/>
      <c r="B180" s="1782"/>
      <c r="C180" s="371" t="s">
        <v>1198</v>
      </c>
      <c r="D180" s="2464"/>
      <c r="E180" s="2206"/>
      <c r="F180" s="2385"/>
      <c r="G180" s="402"/>
      <c r="H180" s="1502"/>
      <c r="I180" s="653"/>
      <c r="J180" s="573"/>
      <c r="K180" s="1502"/>
      <c r="L180" s="216"/>
      <c r="M180" s="343"/>
      <c r="N180" s="336"/>
      <c r="O180" s="1626"/>
      <c r="P180" s="1626"/>
      <c r="AH180" s="1633">
        <v>0</v>
      </c>
    </row>
    <row s="1637" customFormat="1" customHeight="1" ht="18.75" hidden="1">
      <c r="A181" s="1782" t="s">
        <v>247</v>
      </c>
      <c r="B181" s="1782" t="s">
        <v>248</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330</v>
      </c>
      <c r="M181" s="343"/>
      <c r="N181" s="336"/>
      <c r="O181" s="1626"/>
      <c r="P181" s="1626"/>
      <c r="AH181" s="1633">
        <v>0</v>
      </c>
    </row>
    <row s="1637" customFormat="1" customHeight="1" ht="18.75" hidden="1">
      <c r="A182" s="1782"/>
      <c r="B182" s="1782"/>
      <c r="C182" s="371" t="s">
        <v>1191</v>
      </c>
      <c r="D182" s="2464"/>
      <c r="E182" s="2206"/>
      <c r="F182" s="2385"/>
      <c r="G182" s="2429"/>
      <c r="H182" s="1502"/>
      <c r="I182" s="653" t="s">
        <v>1190</v>
      </c>
      <c r="J182" s="573"/>
      <c r="K182" s="1502"/>
      <c r="L182" s="216"/>
      <c r="M182" s="343"/>
      <c r="N182" s="336"/>
      <c r="O182" s="1626"/>
      <c r="P182" s="1626"/>
      <c r="AH182" s="1633">
        <v>0</v>
      </c>
    </row>
    <row s="1637" customFormat="1" customHeight="1" ht="0.75" hidden="1">
      <c r="A183" s="1782"/>
      <c r="B183" s="1782"/>
      <c r="C183" s="371" t="s">
        <v>1198</v>
      </c>
      <c r="D183" s="2464"/>
      <c r="E183" s="2206"/>
      <c r="F183" s="2385"/>
      <c r="G183" s="402"/>
      <c r="H183" s="1502"/>
      <c r="I183" s="653"/>
      <c r="J183" s="573"/>
      <c r="K183" s="1502"/>
      <c r="L183" s="216"/>
      <c r="M183" s="343"/>
      <c r="N183" s="336"/>
      <c r="O183" s="1626"/>
      <c r="P183" s="1626"/>
      <c r="AH183" s="1633">
        <v>0</v>
      </c>
    </row>
    <row s="1637" customFormat="1" customHeight="1" ht="18.75" hidden="1">
      <c r="A184" s="1782" t="s">
        <v>252</v>
      </c>
      <c r="B184" s="1782" t="s">
        <v>253</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330</v>
      </c>
      <c r="M184" s="343"/>
      <c r="N184" s="336"/>
      <c r="O184" s="1626"/>
      <c r="P184" s="1626"/>
      <c r="AH184" s="1633">
        <v>0</v>
      </c>
    </row>
    <row s="1637" customFormat="1" customHeight="1" ht="18.75" hidden="1">
      <c r="A185" s="1782"/>
      <c r="B185" s="1782"/>
      <c r="C185" s="371" t="s">
        <v>1191</v>
      </c>
      <c r="D185" s="2464"/>
      <c r="E185" s="2206"/>
      <c r="F185" s="2385"/>
      <c r="G185" s="2429"/>
      <c r="H185" s="1502"/>
      <c r="I185" s="653" t="s">
        <v>1190</v>
      </c>
      <c r="J185" s="573"/>
      <c r="K185" s="1502"/>
      <c r="L185" s="216"/>
      <c r="M185" s="343"/>
      <c r="N185" s="336"/>
      <c r="O185" s="1626"/>
      <c r="P185" s="1626"/>
      <c r="AH185" s="1633">
        <v>0</v>
      </c>
    </row>
    <row s="1637" customFormat="1" customHeight="1" ht="0.75" hidden="1">
      <c r="A186" s="1782"/>
      <c r="B186" s="1782"/>
      <c r="C186" s="371" t="s">
        <v>1198</v>
      </c>
      <c r="D186" s="2464"/>
      <c r="E186" s="2206"/>
      <c r="F186" s="2385"/>
      <c r="G186" s="402"/>
      <c r="H186" s="1502"/>
      <c r="I186" s="653"/>
      <c r="J186" s="573"/>
      <c r="K186" s="1502"/>
      <c r="L186" s="216"/>
      <c r="M186" s="343"/>
      <c r="N186" s="336"/>
      <c r="O186" s="1626"/>
      <c r="P186" s="1626"/>
      <c r="AH186" s="1633">
        <v>0</v>
      </c>
    </row>
    <row s="1637" customFormat="1" customHeight="1" ht="18.75" hidden="1">
      <c r="A187" s="1782" t="s">
        <v>257</v>
      </c>
      <c r="B187" s="1782" t="s">
        <v>258</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330</v>
      </c>
      <c r="M187" s="343"/>
      <c r="N187" s="336"/>
      <c r="O187" s="1626"/>
      <c r="P187" s="1626"/>
      <c r="AH187" s="1633">
        <v>0</v>
      </c>
    </row>
    <row s="1637" customFormat="1" customHeight="1" ht="18.75" hidden="1">
      <c r="A188" s="1782"/>
      <c r="B188" s="1782"/>
      <c r="C188" s="371" t="s">
        <v>1191</v>
      </c>
      <c r="D188" s="2464"/>
      <c r="E188" s="2206"/>
      <c r="F188" s="2385"/>
      <c r="G188" s="2429"/>
      <c r="H188" s="1502"/>
      <c r="I188" s="653" t="s">
        <v>1190</v>
      </c>
      <c r="J188" s="573"/>
      <c r="K188" s="1502"/>
      <c r="L188" s="216"/>
      <c r="M188" s="343"/>
      <c r="N188" s="336"/>
      <c r="O188" s="1626"/>
      <c r="P188" s="1626"/>
      <c r="AH188" s="1633">
        <v>0</v>
      </c>
    </row>
    <row s="1637" customFormat="1" customHeight="1" ht="0.75" hidden="1">
      <c r="A189" s="1782"/>
      <c r="B189" s="1782"/>
      <c r="C189" s="371" t="s">
        <v>1198</v>
      </c>
      <c r="D189" s="2464"/>
      <c r="E189" s="2206"/>
      <c r="F189" s="2385"/>
      <c r="G189" s="402"/>
      <c r="H189" s="1502"/>
      <c r="I189" s="653"/>
      <c r="J189" s="573"/>
      <c r="K189" s="1502"/>
      <c r="L189" s="216"/>
      <c r="M189" s="343"/>
      <c r="N189" s="336"/>
      <c r="O189" s="1626"/>
      <c r="P189" s="1626"/>
      <c r="AH189" s="1633">
        <v>0</v>
      </c>
    </row>
    <row s="1637" customFormat="1" customHeight="1" ht="18.75" hidden="1">
      <c r="A190" s="1782" t="s">
        <v>262</v>
      </c>
      <c r="B190" s="1782" t="s">
        <v>263</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330</v>
      </c>
      <c r="M190" s="343"/>
      <c r="N190" s="336"/>
      <c r="O190" s="1626"/>
      <c r="P190" s="1626"/>
      <c r="AH190" s="1633">
        <v>0</v>
      </c>
    </row>
    <row s="1637" customFormat="1" customHeight="1" ht="18.75" hidden="1">
      <c r="A191" s="1782"/>
      <c r="B191" s="1782"/>
      <c r="C191" s="371" t="s">
        <v>1191</v>
      </c>
      <c r="D191" s="2464"/>
      <c r="E191" s="2206"/>
      <c r="F191" s="2385"/>
      <c r="G191" s="2429"/>
      <c r="H191" s="1502"/>
      <c r="I191" s="653" t="s">
        <v>1190</v>
      </c>
      <c r="J191" s="573"/>
      <c r="K191" s="1502"/>
      <c r="L191" s="216"/>
      <c r="M191" s="343"/>
      <c r="N191" s="336"/>
      <c r="O191" s="1626"/>
      <c r="P191" s="1626"/>
      <c r="AH191" s="1633">
        <v>0</v>
      </c>
    </row>
    <row s="1637" customFormat="1" customHeight="1" ht="0.75" hidden="1">
      <c r="A192" s="1782"/>
      <c r="B192" s="1782"/>
      <c r="C192" s="371" t="s">
        <v>1198</v>
      </c>
      <c r="D192" s="2464"/>
      <c r="E192" s="2206"/>
      <c r="F192" s="2385"/>
      <c r="G192" s="402"/>
      <c r="H192" s="1502"/>
      <c r="I192" s="653"/>
      <c r="J192" s="573"/>
      <c r="K192" s="1502"/>
      <c r="L192" s="216"/>
      <c r="M192" s="343"/>
      <c r="N192" s="336"/>
      <c r="O192" s="1626"/>
      <c r="P192" s="1626"/>
      <c r="AH192" s="1633">
        <v>0</v>
      </c>
    </row>
    <row s="1637" customFormat="1" customHeight="1" ht="18.75" hidden="1">
      <c r="A193" s="1782" t="s">
        <v>267</v>
      </c>
      <c r="B193" s="1782" t="s">
        <v>268</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330</v>
      </c>
      <c r="M193" s="343"/>
      <c r="N193" s="336"/>
      <c r="O193" s="1626"/>
      <c r="P193" s="1626"/>
      <c r="AH193" s="1633">
        <v>0</v>
      </c>
    </row>
    <row s="1637" customFormat="1" customHeight="1" ht="18.75" hidden="1">
      <c r="A194" s="1782"/>
      <c r="B194" s="1782"/>
      <c r="C194" s="371" t="s">
        <v>1191</v>
      </c>
      <c r="D194" s="2464"/>
      <c r="E194" s="2206"/>
      <c r="F194" s="2385"/>
      <c r="G194" s="2429"/>
      <c r="H194" s="1502"/>
      <c r="I194" s="653" t="s">
        <v>1190</v>
      </c>
      <c r="J194" s="573"/>
      <c r="K194" s="1502"/>
      <c r="L194" s="216"/>
      <c r="M194" s="343"/>
      <c r="N194" s="336"/>
      <c r="O194" s="1626"/>
      <c r="P194" s="1626"/>
      <c r="AH194" s="1633">
        <v>0</v>
      </c>
    </row>
    <row s="1637" customFormat="1" customHeight="1" ht="0.75" hidden="1">
      <c r="A195" s="1782"/>
      <c r="B195" s="1782"/>
      <c r="C195" s="371" t="s">
        <v>1198</v>
      </c>
      <c r="D195" s="2464"/>
      <c r="E195" s="2206"/>
      <c r="F195" s="2385"/>
      <c r="G195" s="402"/>
      <c r="H195" s="1502"/>
      <c r="I195" s="653"/>
      <c r="J195" s="573"/>
      <c r="K195" s="1502"/>
      <c r="L195" s="216"/>
      <c r="M195" s="343"/>
      <c r="N195" s="336"/>
      <c r="O195" s="1626"/>
      <c r="P195" s="1626"/>
      <c r="AH195" s="1633">
        <v>0</v>
      </c>
    </row>
    <row s="1637" customFormat="1" customHeight="1" ht="18.75" hidden="1">
      <c r="A196" s="1782" t="s">
        <v>272</v>
      </c>
      <c r="B196" s="1782" t="s">
        <v>273</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330</v>
      </c>
      <c r="M196" s="343"/>
      <c r="N196" s="336"/>
      <c r="O196" s="1626"/>
      <c r="P196" s="1626"/>
      <c r="AH196" s="1633">
        <v>0</v>
      </c>
    </row>
    <row s="1637" customFormat="1" customHeight="1" ht="18.75" hidden="1">
      <c r="A197" s="1782"/>
      <c r="B197" s="1782"/>
      <c r="C197" s="371" t="s">
        <v>1191</v>
      </c>
      <c r="D197" s="2464"/>
      <c r="E197" s="2206"/>
      <c r="F197" s="2385"/>
      <c r="G197" s="2429"/>
      <c r="H197" s="1502"/>
      <c r="I197" s="653" t="s">
        <v>1190</v>
      </c>
      <c r="J197" s="573"/>
      <c r="K197" s="1502"/>
      <c r="L197" s="216"/>
      <c r="M197" s="343"/>
      <c r="N197" s="336"/>
      <c r="O197" s="1626"/>
      <c r="P197" s="1626"/>
      <c r="AH197" s="1633">
        <v>0</v>
      </c>
    </row>
    <row s="1637" customFormat="1" customHeight="1" ht="0.75" hidden="1">
      <c r="A198" s="1782"/>
      <c r="B198" s="1782"/>
      <c r="C198" s="371" t="s">
        <v>1198</v>
      </c>
      <c r="D198" s="2464"/>
      <c r="E198" s="2206"/>
      <c r="F198" s="2385"/>
      <c r="G198" s="402"/>
      <c r="H198" s="1502"/>
      <c r="I198" s="653"/>
      <c r="J198" s="573"/>
      <c r="K198" s="1502"/>
      <c r="L198" s="216"/>
      <c r="M198" s="343"/>
      <c r="N198" s="336"/>
      <c r="O198" s="1626"/>
      <c r="P198" s="1626"/>
      <c r="AH198" s="1633">
        <v>0</v>
      </c>
    </row>
    <row s="1637" customFormat="1" customHeight="1" ht="18.75" hidden="1">
      <c r="A199" s="1782" t="s">
        <v>278</v>
      </c>
      <c r="B199" s="1782" t="s">
        <v>279</v>
      </c>
      <c r="C199" s="371"/>
      <c r="D199" s="2464"/>
      <c r="E199" s="2206"/>
      <c r="F199" s="2385" t="str">
        <f>INDEX(PT_DIFFERENTIATION_VTAR,MATCH(A199,PT_DIFFERENTIATION_VTAR_ID,0))</f>
        <v>Тариф на водоотведение</v>
      </c>
      <c r="G199" s="2429" t="str">
        <f>INDEX(PT_DIFFERENTIATION_NTAR,MATCH(B199,PT_DIFFERENTIATION_NTAR_ID,0))</f>
        <v>Тариф на водоотведение</v>
      </c>
      <c r="H199" s="1864"/>
      <c r="I199" s="1741"/>
      <c r="J199" s="1775"/>
      <c r="K199" s="1780"/>
      <c r="L199" s="1864" t="s">
        <v>330</v>
      </c>
      <c r="M199" s="343"/>
      <c r="N199" s="336"/>
      <c r="O199" s="1626"/>
      <c r="P199" s="1626"/>
      <c r="AH199" s="1633">
        <v>0</v>
      </c>
    </row>
    <row s="1637" customFormat="1" customHeight="1" ht="18.75" hidden="1">
      <c r="A200" s="1782"/>
      <c r="B200" s="1782"/>
      <c r="C200" s="371" t="s">
        <v>1191</v>
      </c>
      <c r="D200" s="2464"/>
      <c r="E200" s="2206"/>
      <c r="F200" s="2385"/>
      <c r="G200" s="2429"/>
      <c r="H200" s="1502"/>
      <c r="I200" s="653" t="s">
        <v>1190</v>
      </c>
      <c r="J200" s="573"/>
      <c r="K200" s="1502"/>
      <c r="L200" s="216"/>
      <c r="M200" s="343"/>
      <c r="N200" s="336"/>
      <c r="O200" s="1626"/>
      <c r="P200" s="1626"/>
      <c r="AH200" s="1633">
        <v>0</v>
      </c>
    </row>
    <row s="1637" customFormat="1" customHeight="1" ht="0.75" hidden="1">
      <c r="A201" s="1782"/>
      <c r="B201" s="1782"/>
      <c r="C201" s="371" t="s">
        <v>1198</v>
      </c>
      <c r="D201" s="2464"/>
      <c r="E201" s="2206"/>
      <c r="F201" s="2385"/>
      <c r="G201" s="402"/>
      <c r="H201" s="1502"/>
      <c r="I201" s="653"/>
      <c r="J201" s="573"/>
      <c r="K201" s="1502"/>
      <c r="L201" s="216"/>
      <c r="M201" s="343"/>
      <c r="N201" s="336"/>
      <c r="O201" s="1626"/>
      <c r="P201" s="1626"/>
      <c r="AH201" s="1633">
        <v>0</v>
      </c>
    </row>
    <row s="1637" customFormat="1" customHeight="1" ht="18.75" hidden="1">
      <c r="A202" s="1782" t="s">
        <v>294</v>
      </c>
      <c r="B202" s="1782" t="s">
        <v>295</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330</v>
      </c>
      <c r="M202" s="343"/>
      <c r="N202" s="336"/>
      <c r="O202" s="1626"/>
      <c r="P202" s="1626"/>
      <c r="AH202" s="1633">
        <v>0</v>
      </c>
    </row>
    <row s="1637" customFormat="1" customHeight="1" ht="18.75" hidden="1">
      <c r="A203" s="1782"/>
      <c r="B203" s="1782"/>
      <c r="C203" s="371" t="s">
        <v>1191</v>
      </c>
      <c r="D203" s="2464"/>
      <c r="E203" s="2206"/>
      <c r="F203" s="2385"/>
      <c r="G203" s="2429"/>
      <c r="H203" s="1502"/>
      <c r="I203" s="653" t="s">
        <v>1190</v>
      </c>
      <c r="J203" s="573"/>
      <c r="K203" s="1502"/>
      <c r="L203" s="216"/>
      <c r="M203" s="343"/>
      <c r="N203" s="336"/>
      <c r="O203" s="1626"/>
      <c r="P203" s="1626"/>
      <c r="AH203" s="1633">
        <v>0</v>
      </c>
    </row>
    <row s="1637" customFormat="1" customHeight="1" ht="0.75" hidden="1">
      <c r="A204" s="1782"/>
      <c r="B204" s="1782"/>
      <c r="C204" s="371" t="s">
        <v>1198</v>
      </c>
      <c r="D204" s="2464"/>
      <c r="E204" s="2206"/>
      <c r="F204" s="2385"/>
      <c r="G204" s="402"/>
      <c r="H204" s="1502"/>
      <c r="I204" s="653"/>
      <c r="J204" s="573"/>
      <c r="K204" s="1502"/>
      <c r="L204" s="216"/>
      <c r="M204" s="343"/>
      <c r="N204" s="336"/>
      <c r="O204" s="1626"/>
      <c r="P204" s="1626"/>
      <c r="AH204" s="1633">
        <v>0</v>
      </c>
    </row>
    <row s="1637" customFormat="1" customHeight="1" ht="18.75" hidden="1">
      <c r="A205" s="1782" t="s">
        <v>299</v>
      </c>
      <c r="B205" s="1782" t="s">
        <v>300</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330</v>
      </c>
      <c r="M205" s="343"/>
      <c r="N205" s="336"/>
      <c r="O205" s="1626"/>
      <c r="P205" s="1626"/>
      <c r="AH205" s="1633">
        <v>0</v>
      </c>
    </row>
    <row s="1637" customFormat="1" customHeight="1" ht="18.75" hidden="1">
      <c r="A206" s="1782"/>
      <c r="B206" s="1782"/>
      <c r="C206" s="371" t="s">
        <v>1191</v>
      </c>
      <c r="D206" s="2464"/>
      <c r="E206" s="2206"/>
      <c r="F206" s="2385"/>
      <c r="G206" s="2429"/>
      <c r="H206" s="1502"/>
      <c r="I206" s="653" t="s">
        <v>1190</v>
      </c>
      <c r="J206" s="573"/>
      <c r="K206" s="1502"/>
      <c r="L206" s="216"/>
      <c r="M206" s="343"/>
      <c r="N206" s="336"/>
      <c r="O206" s="1626"/>
      <c r="P206" s="1626"/>
      <c r="AH206" s="1633">
        <v>0</v>
      </c>
    </row>
    <row s="1637" customFormat="1" customHeight="1" ht="1.05">
      <c r="A207" s="1782"/>
      <c r="B207" s="1782"/>
      <c r="C207" s="371" t="s">
        <v>1198</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125</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169</v>
      </c>
      <c r="B209" s="1782" t="s">
        <v>170</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330</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1191</v>
      </c>
      <c r="D210" s="2464"/>
      <c r="E210" s="2206"/>
      <c r="F210" s="2385"/>
      <c r="G210" s="2429"/>
      <c r="H210" s="1502"/>
      <c r="I210" s="653" t="s">
        <v>1190</v>
      </c>
      <c r="J210" s="573"/>
      <c r="K210" s="1502"/>
      <c r="L210" s="216"/>
      <c r="M210" s="2172"/>
      <c r="N210" s="336"/>
      <c r="O210" s="1626"/>
      <c r="P210" s="1626"/>
      <c r="AH210" s="1633">
        <v>0</v>
      </c>
    </row>
    <row s="1637" customFormat="1" customHeight="1" ht="0.75" hidden="1">
      <c r="A211" s="1782"/>
      <c r="B211" s="1782"/>
      <c r="C211" s="371" t="s">
        <v>1198</v>
      </c>
      <c r="D211" s="2464"/>
      <c r="E211" s="2206"/>
      <c r="F211" s="2385"/>
      <c r="G211" s="402"/>
      <c r="H211" s="1502"/>
      <c r="I211" s="653"/>
      <c r="J211" s="573"/>
      <c r="K211" s="1502"/>
      <c r="L211" s="216"/>
      <c r="M211" s="2172"/>
      <c r="N211" s="336"/>
      <c r="O211" s="1626"/>
      <c r="P211" s="1626"/>
      <c r="AH211" s="1633">
        <v>0</v>
      </c>
    </row>
    <row s="1637" customFormat="1" customHeight="1" ht="45" hidden="1">
      <c r="A212" s="1782" t="s">
        <v>174</v>
      </c>
      <c r="B212" s="1782" t="s">
        <v>175</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330</v>
      </c>
      <c r="M212" s="2173"/>
      <c r="N212" s="336"/>
      <c r="O212" s="1626"/>
      <c r="P212" s="1626"/>
      <c r="AH212" s="1633">
        <v>0</v>
      </c>
    </row>
    <row s="1637" customFormat="1" customHeight="1" ht="18.75" hidden="1">
      <c r="A213" s="1782"/>
      <c r="B213" s="1782"/>
      <c r="C213" s="371" t="s">
        <v>1191</v>
      </c>
      <c r="D213" s="2464"/>
      <c r="E213" s="2206"/>
      <c r="F213" s="2385"/>
      <c r="G213" s="2429"/>
      <c r="H213" s="1502"/>
      <c r="I213" s="653" t="s">
        <v>1190</v>
      </c>
      <c r="J213" s="573"/>
      <c r="K213" s="1502"/>
      <c r="L213" s="216"/>
      <c r="M213" s="1863"/>
      <c r="N213" s="336"/>
      <c r="O213" s="1626"/>
      <c r="P213" s="1626"/>
      <c r="AH213" s="1633">
        <v>0</v>
      </c>
    </row>
    <row s="1637" customFormat="1" customHeight="1" ht="0.75" hidden="1">
      <c r="A214" s="1782"/>
      <c r="B214" s="1782"/>
      <c r="C214" s="371" t="s">
        <v>1198</v>
      </c>
      <c r="D214" s="2464"/>
      <c r="E214" s="2206"/>
      <c r="F214" s="2385"/>
      <c r="G214" s="402"/>
      <c r="H214" s="1502"/>
      <c r="I214" s="653"/>
      <c r="J214" s="573"/>
      <c r="K214" s="1502"/>
      <c r="L214" s="216"/>
      <c r="M214" s="343"/>
      <c r="N214" s="336"/>
      <c r="O214" s="1626"/>
      <c r="P214" s="1626"/>
      <c r="AH214" s="1633">
        <v>0</v>
      </c>
    </row>
    <row s="1637" customFormat="1" customHeight="1" ht="45" hidden="1">
      <c r="A215" s="1782" t="s">
        <v>181</v>
      </c>
      <c r="B215" s="1782" t="s">
        <v>182</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330</v>
      </c>
      <c r="M215" s="343"/>
      <c r="N215" s="336"/>
      <c r="O215" s="1626"/>
      <c r="P215" s="1626"/>
      <c r="AH215" s="1633">
        <v>0</v>
      </c>
    </row>
    <row s="1637" customFormat="1" customHeight="1" ht="18.75" hidden="1">
      <c r="A216" s="1782"/>
      <c r="B216" s="1782"/>
      <c r="C216" s="371" t="s">
        <v>1191</v>
      </c>
      <c r="D216" s="2464"/>
      <c r="E216" s="2206"/>
      <c r="F216" s="2385"/>
      <c r="G216" s="2429"/>
      <c r="H216" s="1502"/>
      <c r="I216" s="653" t="s">
        <v>1190</v>
      </c>
      <c r="J216" s="573"/>
      <c r="K216" s="1502"/>
      <c r="L216" s="216"/>
      <c r="M216" s="343"/>
      <c r="N216" s="336"/>
      <c r="O216" s="1626"/>
      <c r="P216" s="1626"/>
      <c r="AH216" s="1633">
        <v>0</v>
      </c>
    </row>
    <row s="1637" customFormat="1" customHeight="1" ht="0.75" hidden="1">
      <c r="A217" s="1782"/>
      <c r="B217" s="1782"/>
      <c r="C217" s="371" t="s">
        <v>1198</v>
      </c>
      <c r="D217" s="2464"/>
      <c r="E217" s="2206"/>
      <c r="F217" s="2385"/>
      <c r="G217" s="402"/>
      <c r="H217" s="1502"/>
      <c r="I217" s="653"/>
      <c r="J217" s="573"/>
      <c r="K217" s="1502"/>
      <c r="L217" s="216"/>
      <c r="M217" s="343"/>
      <c r="N217" s="336"/>
      <c r="O217" s="1626"/>
      <c r="P217" s="1626"/>
      <c r="AH217" s="1633">
        <v>0</v>
      </c>
    </row>
    <row s="1637" customFormat="1" customHeight="1" ht="45" hidden="1">
      <c r="A218" s="1782" t="s">
        <v>187</v>
      </c>
      <c r="B218" s="1782" t="s">
        <v>188</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330</v>
      </c>
      <c r="M218" s="343"/>
      <c r="N218" s="336"/>
      <c r="O218" s="1626"/>
      <c r="P218" s="1626"/>
      <c r="AH218" s="1633">
        <v>0</v>
      </c>
    </row>
    <row s="1637" customFormat="1" customHeight="1" ht="18.75" hidden="1">
      <c r="A219" s="1782"/>
      <c r="B219" s="1782"/>
      <c r="C219" s="371" t="s">
        <v>1191</v>
      </c>
      <c r="D219" s="2464"/>
      <c r="E219" s="2206"/>
      <c r="F219" s="2385"/>
      <c r="G219" s="2429"/>
      <c r="H219" s="1502"/>
      <c r="I219" s="653" t="s">
        <v>1190</v>
      </c>
      <c r="J219" s="573"/>
      <c r="K219" s="1502"/>
      <c r="L219" s="216"/>
      <c r="M219" s="343"/>
      <c r="N219" s="336"/>
      <c r="O219" s="1626"/>
      <c r="P219" s="1626"/>
      <c r="AH219" s="1633">
        <v>0</v>
      </c>
    </row>
    <row s="1637" customFormat="1" customHeight="1" ht="0.75" hidden="1">
      <c r="A220" s="1782"/>
      <c r="B220" s="1782"/>
      <c r="C220" s="371" t="s">
        <v>1198</v>
      </c>
      <c r="D220" s="2464"/>
      <c r="E220" s="2206"/>
      <c r="F220" s="2385"/>
      <c r="G220" s="402"/>
      <c r="H220" s="1502"/>
      <c r="I220" s="653"/>
      <c r="J220" s="573"/>
      <c r="K220" s="1502"/>
      <c r="L220" s="216"/>
      <c r="M220" s="343"/>
      <c r="N220" s="336"/>
      <c r="O220" s="1626"/>
      <c r="P220" s="1626"/>
      <c r="AH220" s="1633">
        <v>0</v>
      </c>
    </row>
    <row s="1637" customFormat="1" customHeight="1" ht="18.75" hidden="1">
      <c r="A221" s="1782" t="s">
        <v>193</v>
      </c>
      <c r="B221" s="1782" t="s">
        <v>194</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330</v>
      </c>
      <c r="M221" s="343"/>
      <c r="N221" s="336"/>
      <c r="O221" s="1626"/>
      <c r="P221" s="1626"/>
      <c r="AH221" s="1633">
        <v>0</v>
      </c>
    </row>
    <row s="1637" customFormat="1" customHeight="1" ht="18.75" hidden="1">
      <c r="A222" s="1782"/>
      <c r="B222" s="1782"/>
      <c r="C222" s="371" t="s">
        <v>1191</v>
      </c>
      <c r="D222" s="2464"/>
      <c r="E222" s="2206"/>
      <c r="F222" s="2385"/>
      <c r="G222" s="2429"/>
      <c r="H222" s="1502"/>
      <c r="I222" s="653" t="s">
        <v>1190</v>
      </c>
      <c r="J222" s="573"/>
      <c r="K222" s="1502"/>
      <c r="L222" s="216"/>
      <c r="M222" s="343"/>
      <c r="N222" s="336"/>
      <c r="O222" s="1626"/>
      <c r="P222" s="1626"/>
      <c r="AH222" s="1633">
        <v>0</v>
      </c>
    </row>
    <row s="1637" customFormat="1" customHeight="1" ht="0.75" hidden="1">
      <c r="A223" s="1782"/>
      <c r="B223" s="1782"/>
      <c r="C223" s="371" t="s">
        <v>1198</v>
      </c>
      <c r="D223" s="2464"/>
      <c r="E223" s="2206"/>
      <c r="F223" s="2385"/>
      <c r="G223" s="402"/>
      <c r="H223" s="1502"/>
      <c r="I223" s="653"/>
      <c r="J223" s="573"/>
      <c r="K223" s="1502"/>
      <c r="L223" s="216"/>
      <c r="M223" s="343"/>
      <c r="N223" s="336"/>
      <c r="O223" s="1626"/>
      <c r="P223" s="1626"/>
      <c r="AH223" s="1633">
        <v>0</v>
      </c>
    </row>
    <row s="1637" customFormat="1" customHeight="1" ht="18.75" hidden="1">
      <c r="A224" s="1782" t="s">
        <v>199</v>
      </c>
      <c r="B224" s="1782" t="s">
        <v>200</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330</v>
      </c>
      <c r="M224" s="343"/>
      <c r="N224" s="336"/>
      <c r="O224" s="1626"/>
      <c r="P224" s="1626"/>
      <c r="AH224" s="1633">
        <v>0</v>
      </c>
    </row>
    <row s="1637" customFormat="1" customHeight="1" ht="18.75" hidden="1">
      <c r="A225" s="1782"/>
      <c r="B225" s="1782"/>
      <c r="C225" s="371" t="s">
        <v>1191</v>
      </c>
      <c r="D225" s="2464"/>
      <c r="E225" s="2206"/>
      <c r="F225" s="2385"/>
      <c r="G225" s="2429"/>
      <c r="H225" s="1502"/>
      <c r="I225" s="653" t="s">
        <v>1190</v>
      </c>
      <c r="J225" s="573"/>
      <c r="K225" s="1502"/>
      <c r="L225" s="216"/>
      <c r="M225" s="343"/>
      <c r="N225" s="336"/>
      <c r="O225" s="1626"/>
      <c r="P225" s="1626"/>
      <c r="AH225" s="1633">
        <v>0</v>
      </c>
    </row>
    <row s="1637" customFormat="1" customHeight="1" ht="0.75" hidden="1">
      <c r="A226" s="1782"/>
      <c r="B226" s="1782"/>
      <c r="C226" s="371" t="s">
        <v>1198</v>
      </c>
      <c r="D226" s="2464"/>
      <c r="E226" s="2206"/>
      <c r="F226" s="2385"/>
      <c r="G226" s="402"/>
      <c r="H226" s="1502"/>
      <c r="I226" s="653"/>
      <c r="J226" s="573"/>
      <c r="K226" s="1502"/>
      <c r="L226" s="216"/>
      <c r="M226" s="343"/>
      <c r="N226" s="336"/>
      <c r="O226" s="1626"/>
      <c r="P226" s="1626"/>
      <c r="AH226" s="1633">
        <v>0</v>
      </c>
    </row>
    <row s="1637" customFormat="1" customHeight="1" ht="18.75" hidden="1">
      <c r="A227" s="1782" t="s">
        <v>205</v>
      </c>
      <c r="B227" s="1782" t="s">
        <v>206</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330</v>
      </c>
      <c r="M227" s="343"/>
      <c r="N227" s="336"/>
      <c r="O227" s="1626"/>
      <c r="P227" s="1626"/>
      <c r="AH227" s="1633">
        <v>0</v>
      </c>
    </row>
    <row s="1637" customFormat="1" customHeight="1" ht="18.75" hidden="1">
      <c r="A228" s="1782"/>
      <c r="B228" s="1782"/>
      <c r="C228" s="371" t="s">
        <v>1191</v>
      </c>
      <c r="D228" s="2464"/>
      <c r="E228" s="2206"/>
      <c r="F228" s="2385"/>
      <c r="G228" s="2429"/>
      <c r="H228" s="1502"/>
      <c r="I228" s="653" t="s">
        <v>1190</v>
      </c>
      <c r="J228" s="573"/>
      <c r="K228" s="1502"/>
      <c r="L228" s="216"/>
      <c r="M228" s="343"/>
      <c r="N228" s="336"/>
      <c r="O228" s="1626"/>
      <c r="P228" s="1626"/>
      <c r="AH228" s="1633">
        <v>0</v>
      </c>
    </row>
    <row s="1637" customFormat="1" customHeight="1" ht="0.75" hidden="1">
      <c r="A229" s="1782"/>
      <c r="B229" s="1782"/>
      <c r="C229" s="371" t="s">
        <v>1198</v>
      </c>
      <c r="D229" s="2464"/>
      <c r="E229" s="2206"/>
      <c r="F229" s="2385"/>
      <c r="G229" s="402"/>
      <c r="H229" s="1502"/>
      <c r="I229" s="653"/>
      <c r="J229" s="573"/>
      <c r="K229" s="1502"/>
      <c r="L229" s="216"/>
      <c r="M229" s="343"/>
      <c r="N229" s="336"/>
      <c r="O229" s="1626"/>
      <c r="P229" s="1626"/>
      <c r="AH229" s="1633">
        <v>0</v>
      </c>
    </row>
    <row s="1637" customFormat="1" customHeight="1" ht="18.75" hidden="1">
      <c r="A230" s="1782" t="s">
        <v>211</v>
      </c>
      <c r="B230" s="1782" t="s">
        <v>212</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330</v>
      </c>
      <c r="M230" s="343"/>
      <c r="N230" s="336"/>
      <c r="O230" s="1626"/>
      <c r="P230" s="1626"/>
      <c r="AH230" s="1633">
        <v>0</v>
      </c>
    </row>
    <row s="1637" customFormat="1" customHeight="1" ht="18.75" hidden="1">
      <c r="A231" s="1782"/>
      <c r="B231" s="1782"/>
      <c r="C231" s="371" t="s">
        <v>1191</v>
      </c>
      <c r="D231" s="2464"/>
      <c r="E231" s="2206"/>
      <c r="F231" s="2385"/>
      <c r="G231" s="2429"/>
      <c r="H231" s="1502"/>
      <c r="I231" s="653" t="s">
        <v>1190</v>
      </c>
      <c r="J231" s="573"/>
      <c r="K231" s="1502"/>
      <c r="L231" s="216"/>
      <c r="M231" s="343"/>
      <c r="N231" s="336"/>
      <c r="O231" s="1626"/>
      <c r="P231" s="1626"/>
      <c r="AH231" s="1633">
        <v>0</v>
      </c>
    </row>
    <row s="1637" customFormat="1" customHeight="1" ht="0.75" hidden="1">
      <c r="A232" s="1782"/>
      <c r="B232" s="1782"/>
      <c r="C232" s="371" t="s">
        <v>1198</v>
      </c>
      <c r="D232" s="2464"/>
      <c r="E232" s="2206"/>
      <c r="F232" s="2385"/>
      <c r="G232" s="402"/>
      <c r="H232" s="1502"/>
      <c r="I232" s="653"/>
      <c r="J232" s="573"/>
      <c r="K232" s="1502"/>
      <c r="L232" s="216"/>
      <c r="M232" s="343"/>
      <c r="N232" s="336"/>
      <c r="O232" s="1626"/>
      <c r="P232" s="1626"/>
      <c r="AH232" s="1633">
        <v>0</v>
      </c>
    </row>
    <row s="1637" customFormat="1" customHeight="1" ht="18.75" hidden="1">
      <c r="A233" s="1782" t="s">
        <v>217</v>
      </c>
      <c r="B233" s="1782" t="s">
        <v>218</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330</v>
      </c>
      <c r="M233" s="343"/>
      <c r="N233" s="336"/>
      <c r="O233" s="1626"/>
      <c r="P233" s="1626"/>
      <c r="AH233" s="1633">
        <v>0</v>
      </c>
    </row>
    <row s="1637" customFormat="1" customHeight="1" ht="18.75" hidden="1">
      <c r="A234" s="1782"/>
      <c r="B234" s="1782"/>
      <c r="C234" s="371" t="s">
        <v>1191</v>
      </c>
      <c r="D234" s="2464"/>
      <c r="E234" s="2206"/>
      <c r="F234" s="2385"/>
      <c r="G234" s="2429"/>
      <c r="H234" s="1502"/>
      <c r="I234" s="653" t="s">
        <v>1190</v>
      </c>
      <c r="J234" s="573"/>
      <c r="K234" s="1502"/>
      <c r="L234" s="216"/>
      <c r="M234" s="343"/>
      <c r="N234" s="336"/>
      <c r="O234" s="1626"/>
      <c r="P234" s="1626"/>
      <c r="AH234" s="1633">
        <v>0</v>
      </c>
    </row>
    <row s="1637" customFormat="1" customHeight="1" ht="0.75" hidden="1">
      <c r="A235" s="1782"/>
      <c r="B235" s="1782"/>
      <c r="C235" s="371" t="s">
        <v>1198</v>
      </c>
      <c r="D235" s="2464"/>
      <c r="E235" s="2206"/>
      <c r="F235" s="2385"/>
      <c r="G235" s="402"/>
      <c r="H235" s="1502"/>
      <c r="I235" s="653"/>
      <c r="J235" s="573"/>
      <c r="K235" s="1502"/>
      <c r="L235" s="216"/>
      <c r="M235" s="343"/>
      <c r="N235" s="336"/>
      <c r="O235" s="1626"/>
      <c r="P235" s="1626"/>
      <c r="AH235" s="1633">
        <v>0</v>
      </c>
    </row>
    <row s="1637" customFormat="1" customHeight="1" ht="18.75" hidden="1">
      <c r="A236" s="1782" t="s">
        <v>237</v>
      </c>
      <c r="B236" s="1782" t="s">
        <v>238</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330</v>
      </c>
      <c r="M236" s="343"/>
      <c r="N236" s="336"/>
      <c r="O236" s="1626"/>
      <c r="P236" s="1626"/>
      <c r="AH236" s="1633">
        <v>0</v>
      </c>
    </row>
    <row s="1637" customFormat="1" customHeight="1" ht="18.75" hidden="1">
      <c r="A237" s="1782"/>
      <c r="B237" s="1782"/>
      <c r="C237" s="371" t="s">
        <v>1191</v>
      </c>
      <c r="D237" s="2464"/>
      <c r="E237" s="2206"/>
      <c r="F237" s="2385"/>
      <c r="G237" s="2429"/>
      <c r="H237" s="1502"/>
      <c r="I237" s="653" t="s">
        <v>1190</v>
      </c>
      <c r="J237" s="573"/>
      <c r="K237" s="1502"/>
      <c r="L237" s="216"/>
      <c r="M237" s="343"/>
      <c r="N237" s="336"/>
      <c r="O237" s="1626"/>
      <c r="P237" s="1626"/>
      <c r="AH237" s="1633">
        <v>0</v>
      </c>
    </row>
    <row s="1637" customFormat="1" customHeight="1" ht="0.75" hidden="1">
      <c r="A238" s="1782"/>
      <c r="B238" s="1782"/>
      <c r="C238" s="371" t="s">
        <v>1198</v>
      </c>
      <c r="D238" s="2464"/>
      <c r="E238" s="2206"/>
      <c r="F238" s="2385"/>
      <c r="G238" s="402"/>
      <c r="H238" s="1502"/>
      <c r="I238" s="653"/>
      <c r="J238" s="573"/>
      <c r="K238" s="1502"/>
      <c r="L238" s="216"/>
      <c r="M238" s="343"/>
      <c r="N238" s="336"/>
      <c r="O238" s="1626"/>
      <c r="P238" s="1626"/>
      <c r="AH238" s="1633">
        <v>0</v>
      </c>
    </row>
    <row s="1637" customFormat="1" customHeight="1" ht="18.75" hidden="1">
      <c r="A239" s="1782" t="s">
        <v>242</v>
      </c>
      <c r="B239" s="1782" t="s">
        <v>243</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330</v>
      </c>
      <c r="M239" s="343"/>
      <c r="N239" s="336"/>
      <c r="O239" s="1626"/>
      <c r="P239" s="1626"/>
      <c r="AH239" s="1633">
        <v>0</v>
      </c>
    </row>
    <row s="1637" customFormat="1" customHeight="1" ht="18.75" hidden="1">
      <c r="A240" s="1782"/>
      <c r="B240" s="1782"/>
      <c r="C240" s="371" t="s">
        <v>1191</v>
      </c>
      <c r="D240" s="2464"/>
      <c r="E240" s="2206"/>
      <c r="F240" s="2385"/>
      <c r="G240" s="2429"/>
      <c r="H240" s="1502"/>
      <c r="I240" s="653" t="s">
        <v>1190</v>
      </c>
      <c r="J240" s="573"/>
      <c r="K240" s="1502"/>
      <c r="L240" s="216"/>
      <c r="M240" s="343"/>
      <c r="N240" s="336"/>
      <c r="O240" s="1626"/>
      <c r="P240" s="1626"/>
      <c r="AH240" s="1633">
        <v>0</v>
      </c>
    </row>
    <row s="1637" customFormat="1" customHeight="1" ht="0.75" hidden="1">
      <c r="A241" s="1782"/>
      <c r="B241" s="1782"/>
      <c r="C241" s="371" t="s">
        <v>1198</v>
      </c>
      <c r="D241" s="2464"/>
      <c r="E241" s="2206"/>
      <c r="F241" s="2385"/>
      <c r="G241" s="402"/>
      <c r="H241" s="1502"/>
      <c r="I241" s="653"/>
      <c r="J241" s="573"/>
      <c r="K241" s="1502"/>
      <c r="L241" s="216"/>
      <c r="M241" s="343"/>
      <c r="N241" s="336"/>
      <c r="O241" s="1626"/>
      <c r="P241" s="1626"/>
      <c r="AH241" s="1633">
        <v>0</v>
      </c>
    </row>
    <row s="1637" customFormat="1" customHeight="1" ht="18.75" hidden="1">
      <c r="A242" s="1782" t="s">
        <v>247</v>
      </c>
      <c r="B242" s="1782" t="s">
        <v>248</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330</v>
      </c>
      <c r="M242" s="343"/>
      <c r="N242" s="336"/>
      <c r="O242" s="1626"/>
      <c r="P242" s="1626"/>
      <c r="AH242" s="1633">
        <v>0</v>
      </c>
    </row>
    <row s="1637" customFormat="1" customHeight="1" ht="18.75" hidden="1">
      <c r="A243" s="1782"/>
      <c r="B243" s="1782"/>
      <c r="C243" s="371" t="s">
        <v>1191</v>
      </c>
      <c r="D243" s="2464"/>
      <c r="E243" s="2206"/>
      <c r="F243" s="2385"/>
      <c r="G243" s="2429"/>
      <c r="H243" s="1502"/>
      <c r="I243" s="653" t="s">
        <v>1190</v>
      </c>
      <c r="J243" s="573"/>
      <c r="K243" s="1502"/>
      <c r="L243" s="216"/>
      <c r="M243" s="343"/>
      <c r="N243" s="336"/>
      <c r="O243" s="1626"/>
      <c r="P243" s="1626"/>
      <c r="AH243" s="1633">
        <v>0</v>
      </c>
    </row>
    <row s="1637" customFormat="1" customHeight="1" ht="0.75" hidden="1">
      <c r="A244" s="1782"/>
      <c r="B244" s="1782"/>
      <c r="C244" s="371" t="s">
        <v>1198</v>
      </c>
      <c r="D244" s="2464"/>
      <c r="E244" s="2206"/>
      <c r="F244" s="2385"/>
      <c r="G244" s="402"/>
      <c r="H244" s="1502"/>
      <c r="I244" s="653"/>
      <c r="J244" s="573"/>
      <c r="K244" s="1502"/>
      <c r="L244" s="216"/>
      <c r="M244" s="343"/>
      <c r="N244" s="336"/>
      <c r="O244" s="1626"/>
      <c r="P244" s="1626"/>
      <c r="AH244" s="1633">
        <v>0</v>
      </c>
    </row>
    <row s="1637" customFormat="1" customHeight="1" ht="18.75" hidden="1">
      <c r="A245" s="1782" t="s">
        <v>252</v>
      </c>
      <c r="B245" s="1782" t="s">
        <v>253</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330</v>
      </c>
      <c r="M245" s="343"/>
      <c r="N245" s="336"/>
      <c r="O245" s="1626"/>
      <c r="P245" s="1626"/>
      <c r="AH245" s="1633">
        <v>0</v>
      </c>
    </row>
    <row s="1637" customFormat="1" customHeight="1" ht="18.75" hidden="1">
      <c r="A246" s="1782"/>
      <c r="B246" s="1782"/>
      <c r="C246" s="371" t="s">
        <v>1191</v>
      </c>
      <c r="D246" s="2464"/>
      <c r="E246" s="2206"/>
      <c r="F246" s="2385"/>
      <c r="G246" s="2429"/>
      <c r="H246" s="1502"/>
      <c r="I246" s="653" t="s">
        <v>1190</v>
      </c>
      <c r="J246" s="573"/>
      <c r="K246" s="1502"/>
      <c r="L246" s="216"/>
      <c r="M246" s="343"/>
      <c r="N246" s="336"/>
      <c r="O246" s="1626"/>
      <c r="P246" s="1626"/>
      <c r="AH246" s="1633">
        <v>0</v>
      </c>
    </row>
    <row s="1637" customFormat="1" customHeight="1" ht="0.75" hidden="1">
      <c r="A247" s="1782"/>
      <c r="B247" s="1782"/>
      <c r="C247" s="371" t="s">
        <v>1198</v>
      </c>
      <c r="D247" s="2464"/>
      <c r="E247" s="2206"/>
      <c r="F247" s="2385"/>
      <c r="G247" s="402"/>
      <c r="H247" s="1502"/>
      <c r="I247" s="653"/>
      <c r="J247" s="573"/>
      <c r="K247" s="1502"/>
      <c r="L247" s="216"/>
      <c r="M247" s="343"/>
      <c r="N247" s="336"/>
      <c r="O247" s="1626"/>
      <c r="P247" s="1626"/>
      <c r="AH247" s="1633">
        <v>0</v>
      </c>
    </row>
    <row s="1637" customFormat="1" customHeight="1" ht="18.75" hidden="1">
      <c r="A248" s="1782" t="s">
        <v>257</v>
      </c>
      <c r="B248" s="1782" t="s">
        <v>258</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330</v>
      </c>
      <c r="M248" s="343"/>
      <c r="N248" s="336"/>
      <c r="O248" s="1626"/>
      <c r="P248" s="1626"/>
      <c r="AH248" s="1633">
        <v>0</v>
      </c>
    </row>
    <row s="1637" customFormat="1" customHeight="1" ht="18.75" hidden="1">
      <c r="A249" s="1782"/>
      <c r="B249" s="1782"/>
      <c r="C249" s="371" t="s">
        <v>1191</v>
      </c>
      <c r="D249" s="2464"/>
      <c r="E249" s="2206"/>
      <c r="F249" s="2385"/>
      <c r="G249" s="2429"/>
      <c r="H249" s="1502"/>
      <c r="I249" s="653" t="s">
        <v>1190</v>
      </c>
      <c r="J249" s="573"/>
      <c r="K249" s="1502"/>
      <c r="L249" s="216"/>
      <c r="M249" s="343"/>
      <c r="N249" s="336"/>
      <c r="O249" s="1626"/>
      <c r="P249" s="1626"/>
      <c r="AH249" s="1633">
        <v>0</v>
      </c>
    </row>
    <row s="1637" customFormat="1" customHeight="1" ht="0.75" hidden="1">
      <c r="A250" s="1782"/>
      <c r="B250" s="1782"/>
      <c r="C250" s="371" t="s">
        <v>1198</v>
      </c>
      <c r="D250" s="2464"/>
      <c r="E250" s="2206"/>
      <c r="F250" s="2385"/>
      <c r="G250" s="402"/>
      <c r="H250" s="1502"/>
      <c r="I250" s="653"/>
      <c r="J250" s="573"/>
      <c r="K250" s="1502"/>
      <c r="L250" s="216"/>
      <c r="M250" s="343"/>
      <c r="N250" s="336"/>
      <c r="O250" s="1626"/>
      <c r="P250" s="1626"/>
      <c r="AH250" s="1633">
        <v>0</v>
      </c>
    </row>
    <row s="1637" customFormat="1" customHeight="1" ht="18.75" hidden="1">
      <c r="A251" s="1782" t="s">
        <v>262</v>
      </c>
      <c r="B251" s="1782" t="s">
        <v>263</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330</v>
      </c>
      <c r="M251" s="343"/>
      <c r="N251" s="336"/>
      <c r="O251" s="1626"/>
      <c r="P251" s="1626"/>
      <c r="AH251" s="1633">
        <v>0</v>
      </c>
    </row>
    <row s="1637" customFormat="1" customHeight="1" ht="18.75" hidden="1">
      <c r="A252" s="1782"/>
      <c r="B252" s="1782"/>
      <c r="C252" s="371" t="s">
        <v>1191</v>
      </c>
      <c r="D252" s="2464"/>
      <c r="E252" s="2206"/>
      <c r="F252" s="2385"/>
      <c r="G252" s="2429"/>
      <c r="H252" s="1502"/>
      <c r="I252" s="653" t="s">
        <v>1190</v>
      </c>
      <c r="J252" s="573"/>
      <c r="K252" s="1502"/>
      <c r="L252" s="216"/>
      <c r="M252" s="343"/>
      <c r="N252" s="336"/>
      <c r="O252" s="1626"/>
      <c r="P252" s="1626"/>
      <c r="AH252" s="1633">
        <v>0</v>
      </c>
    </row>
    <row s="1637" customFormat="1" customHeight="1" ht="0.75" hidden="1">
      <c r="A253" s="1782"/>
      <c r="B253" s="1782"/>
      <c r="C253" s="371" t="s">
        <v>1198</v>
      </c>
      <c r="D253" s="2464"/>
      <c r="E253" s="2206"/>
      <c r="F253" s="2385"/>
      <c r="G253" s="402"/>
      <c r="H253" s="1502"/>
      <c r="I253" s="653"/>
      <c r="J253" s="573"/>
      <c r="K253" s="1502"/>
      <c r="L253" s="216"/>
      <c r="M253" s="343"/>
      <c r="N253" s="336"/>
      <c r="O253" s="1626"/>
      <c r="P253" s="1626"/>
      <c r="AH253" s="1633">
        <v>0</v>
      </c>
    </row>
    <row s="1637" customFormat="1" customHeight="1" ht="18.75" hidden="1">
      <c r="A254" s="1782" t="s">
        <v>267</v>
      </c>
      <c r="B254" s="1782" t="s">
        <v>268</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330</v>
      </c>
      <c r="M254" s="343"/>
      <c r="N254" s="336"/>
      <c r="O254" s="1626"/>
      <c r="P254" s="1626"/>
      <c r="AH254" s="1633">
        <v>0</v>
      </c>
    </row>
    <row s="1637" customFormat="1" customHeight="1" ht="18.75" hidden="1">
      <c r="A255" s="1782"/>
      <c r="B255" s="1782"/>
      <c r="C255" s="371" t="s">
        <v>1191</v>
      </c>
      <c r="D255" s="2464"/>
      <c r="E255" s="2206"/>
      <c r="F255" s="2385"/>
      <c r="G255" s="2429"/>
      <c r="H255" s="1502"/>
      <c r="I255" s="653" t="s">
        <v>1190</v>
      </c>
      <c r="J255" s="573"/>
      <c r="K255" s="1502"/>
      <c r="L255" s="216"/>
      <c r="M255" s="343"/>
      <c r="N255" s="336"/>
      <c r="O255" s="1626"/>
      <c r="P255" s="1626"/>
      <c r="AH255" s="1633">
        <v>0</v>
      </c>
    </row>
    <row s="1637" customFormat="1" customHeight="1" ht="0.75" hidden="1">
      <c r="A256" s="1782"/>
      <c r="B256" s="1782"/>
      <c r="C256" s="371" t="s">
        <v>1198</v>
      </c>
      <c r="D256" s="2464"/>
      <c r="E256" s="2206"/>
      <c r="F256" s="2385"/>
      <c r="G256" s="402"/>
      <c r="H256" s="1502"/>
      <c r="I256" s="653"/>
      <c r="J256" s="573"/>
      <c r="K256" s="1502"/>
      <c r="L256" s="216"/>
      <c r="M256" s="343"/>
      <c r="N256" s="336"/>
      <c r="O256" s="1626"/>
      <c r="P256" s="1626"/>
      <c r="AH256" s="1633">
        <v>0</v>
      </c>
    </row>
    <row s="1637" customFormat="1" customHeight="1" ht="18.75" hidden="1">
      <c r="A257" s="1782" t="s">
        <v>272</v>
      </c>
      <c r="B257" s="1782" t="s">
        <v>273</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330</v>
      </c>
      <c r="M257" s="343"/>
      <c r="N257" s="336"/>
      <c r="O257" s="1626"/>
      <c r="P257" s="1626"/>
      <c r="AH257" s="1633">
        <v>0</v>
      </c>
    </row>
    <row s="1637" customFormat="1" customHeight="1" ht="18.75" hidden="1">
      <c r="A258" s="1782"/>
      <c r="B258" s="1782"/>
      <c r="C258" s="371" t="s">
        <v>1191</v>
      </c>
      <c r="D258" s="2464"/>
      <c r="E258" s="2206"/>
      <c r="F258" s="2385"/>
      <c r="G258" s="2429"/>
      <c r="H258" s="1502"/>
      <c r="I258" s="653" t="s">
        <v>1190</v>
      </c>
      <c r="J258" s="573"/>
      <c r="K258" s="1502"/>
      <c r="L258" s="216"/>
      <c r="M258" s="343"/>
      <c r="N258" s="336"/>
      <c r="O258" s="1626"/>
      <c r="P258" s="1626"/>
      <c r="AH258" s="1633">
        <v>0</v>
      </c>
    </row>
    <row s="1637" customFormat="1" customHeight="1" ht="0.75" hidden="1">
      <c r="A259" s="1782"/>
      <c r="B259" s="1782"/>
      <c r="C259" s="371" t="s">
        <v>1198</v>
      </c>
      <c r="D259" s="2464"/>
      <c r="E259" s="2206"/>
      <c r="F259" s="2385"/>
      <c r="G259" s="402"/>
      <c r="H259" s="1502"/>
      <c r="I259" s="653"/>
      <c r="J259" s="573"/>
      <c r="K259" s="1502"/>
      <c r="L259" s="216"/>
      <c r="M259" s="343"/>
      <c r="N259" s="336"/>
      <c r="O259" s="1626"/>
      <c r="P259" s="1626"/>
      <c r="AH259" s="1633">
        <v>0</v>
      </c>
    </row>
    <row s="1637" customFormat="1" customHeight="1" ht="18.75" hidden="1">
      <c r="A260" s="1782" t="s">
        <v>278</v>
      </c>
      <c r="B260" s="1782" t="s">
        <v>279</v>
      </c>
      <c r="C260" s="371"/>
      <c r="D260" s="2464"/>
      <c r="E260" s="2206"/>
      <c r="F260" s="2385" t="str">
        <f>INDEX(PT_DIFFERENTIATION_VTAR,MATCH(A260,PT_DIFFERENTIATION_VTAR_ID,0))</f>
        <v>Тариф на водоотведение</v>
      </c>
      <c r="G260" s="2429" t="str">
        <f>INDEX(PT_DIFFERENTIATION_NTAR,MATCH(B260,PT_DIFFERENTIATION_NTAR_ID,0))</f>
        <v>Тариф на водоотведение</v>
      </c>
      <c r="H260" s="1864"/>
      <c r="I260" s="1741"/>
      <c r="J260" s="1775"/>
      <c r="K260" s="1780"/>
      <c r="L260" s="1864" t="s">
        <v>330</v>
      </c>
      <c r="M260" s="343"/>
      <c r="N260" s="336"/>
      <c r="O260" s="1626"/>
      <c r="P260" s="1626"/>
      <c r="AH260" s="1633">
        <v>0</v>
      </c>
    </row>
    <row s="1637" customFormat="1" customHeight="1" ht="18.75" hidden="1">
      <c r="A261" s="1782"/>
      <c r="B261" s="1782"/>
      <c r="C261" s="371" t="s">
        <v>1191</v>
      </c>
      <c r="D261" s="2464"/>
      <c r="E261" s="2206"/>
      <c r="F261" s="2385"/>
      <c r="G261" s="2429"/>
      <c r="H261" s="1502"/>
      <c r="I261" s="653" t="s">
        <v>1190</v>
      </c>
      <c r="J261" s="573"/>
      <c r="K261" s="1502"/>
      <c r="L261" s="216"/>
      <c r="M261" s="343"/>
      <c r="N261" s="336"/>
      <c r="O261" s="1626"/>
      <c r="P261" s="1626"/>
      <c r="AH261" s="1633">
        <v>0</v>
      </c>
    </row>
    <row s="1637" customFormat="1" customHeight="1" ht="0.75" hidden="1">
      <c r="A262" s="1782"/>
      <c r="B262" s="1782"/>
      <c r="C262" s="371" t="s">
        <v>1198</v>
      </c>
      <c r="D262" s="2464"/>
      <c r="E262" s="2206"/>
      <c r="F262" s="2385"/>
      <c r="G262" s="402"/>
      <c r="H262" s="1502"/>
      <c r="I262" s="653"/>
      <c r="J262" s="573"/>
      <c r="K262" s="1502"/>
      <c r="L262" s="216"/>
      <c r="M262" s="343"/>
      <c r="N262" s="336"/>
      <c r="O262" s="1626"/>
      <c r="P262" s="1626"/>
      <c r="AH262" s="1633">
        <v>0</v>
      </c>
    </row>
    <row s="1637" customFormat="1" customHeight="1" ht="18.75" hidden="1">
      <c r="A263" s="1782" t="s">
        <v>294</v>
      </c>
      <c r="B263" s="1782" t="s">
        <v>295</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330</v>
      </c>
      <c r="M263" s="343"/>
      <c r="N263" s="336"/>
      <c r="O263" s="1626"/>
      <c r="P263" s="1626"/>
      <c r="AH263" s="1633">
        <v>0</v>
      </c>
    </row>
    <row s="1637" customFormat="1" customHeight="1" ht="18.75" hidden="1">
      <c r="A264" s="1782"/>
      <c r="B264" s="1782"/>
      <c r="C264" s="371" t="s">
        <v>1191</v>
      </c>
      <c r="D264" s="2464"/>
      <c r="E264" s="2206"/>
      <c r="F264" s="2385"/>
      <c r="G264" s="2429"/>
      <c r="H264" s="1502"/>
      <c r="I264" s="653" t="s">
        <v>1190</v>
      </c>
      <c r="J264" s="573"/>
      <c r="K264" s="1502"/>
      <c r="L264" s="216"/>
      <c r="M264" s="343"/>
      <c r="N264" s="336"/>
      <c r="O264" s="1626"/>
      <c r="P264" s="1626"/>
      <c r="AH264" s="1633">
        <v>0</v>
      </c>
    </row>
    <row s="1637" customFormat="1" customHeight="1" ht="0.75" hidden="1">
      <c r="A265" s="1782"/>
      <c r="B265" s="1782"/>
      <c r="C265" s="371" t="s">
        <v>1198</v>
      </c>
      <c r="D265" s="2464"/>
      <c r="E265" s="2206"/>
      <c r="F265" s="2385"/>
      <c r="G265" s="402"/>
      <c r="H265" s="1502"/>
      <c r="I265" s="653"/>
      <c r="J265" s="573"/>
      <c r="K265" s="1502"/>
      <c r="L265" s="216"/>
      <c r="M265" s="343"/>
      <c r="N265" s="336"/>
      <c r="O265" s="1626"/>
      <c r="P265" s="1626"/>
      <c r="AH265" s="1633">
        <v>0</v>
      </c>
    </row>
    <row s="1637" customFormat="1" customHeight="1" ht="18.75" hidden="1">
      <c r="A266" s="1782" t="s">
        <v>299</v>
      </c>
      <c r="B266" s="1782" t="s">
        <v>300</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330</v>
      </c>
      <c r="M266" s="343"/>
      <c r="N266" s="336"/>
      <c r="O266" s="1626"/>
      <c r="P266" s="1626"/>
      <c r="AH266" s="1633">
        <v>0</v>
      </c>
    </row>
    <row s="1637" customFormat="1" customHeight="1" ht="18.75" hidden="1">
      <c r="A267" s="1782"/>
      <c r="B267" s="1782"/>
      <c r="C267" s="371" t="s">
        <v>1191</v>
      </c>
      <c r="D267" s="2464"/>
      <c r="E267" s="2206"/>
      <c r="F267" s="2385"/>
      <c r="G267" s="2429"/>
      <c r="H267" s="1502"/>
      <c r="I267" s="653" t="s">
        <v>1190</v>
      </c>
      <c r="J267" s="573"/>
      <c r="K267" s="1502"/>
      <c r="L267" s="216"/>
      <c r="M267" s="343"/>
      <c r="N267" s="336"/>
      <c r="O267" s="1626"/>
      <c r="P267" s="1626"/>
      <c r="AH267" s="1633">
        <v>0</v>
      </c>
    </row>
    <row s="1637" customFormat="1" customHeight="1" ht="1.05">
      <c r="A268" s="1782"/>
      <c r="B268" s="1782"/>
      <c r="C268" s="371" t="s">
        <v>1198</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96</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169</v>
      </c>
      <c r="B270" s="1782" t="s">
        <v>170</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330</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1191</v>
      </c>
      <c r="D271" s="2464"/>
      <c r="E271" s="2206"/>
      <c r="F271" s="2385"/>
      <c r="G271" s="2429"/>
      <c r="H271" s="1502"/>
      <c r="I271" s="653" t="s">
        <v>1190</v>
      </c>
      <c r="J271" s="573"/>
      <c r="K271" s="1502"/>
      <c r="L271" s="216"/>
      <c r="M271" s="2172"/>
      <c r="N271" s="336"/>
      <c r="O271" s="1626"/>
      <c r="P271" s="1626"/>
      <c r="AH271" s="1633">
        <v>0</v>
      </c>
    </row>
    <row s="1637" customFormat="1" customHeight="1" ht="0.75" hidden="1">
      <c r="A272" s="1782"/>
      <c r="B272" s="1782"/>
      <c r="C272" s="371" t="s">
        <v>1198</v>
      </c>
      <c r="D272" s="2464"/>
      <c r="E272" s="2206"/>
      <c r="F272" s="2385"/>
      <c r="G272" s="402"/>
      <c r="H272" s="1502"/>
      <c r="I272" s="653"/>
      <c r="J272" s="573"/>
      <c r="K272" s="1502"/>
      <c r="L272" s="216"/>
      <c r="M272" s="2172"/>
      <c r="N272" s="336"/>
      <c r="O272" s="1626"/>
      <c r="P272" s="1626"/>
      <c r="AH272" s="1633">
        <v>0</v>
      </c>
    </row>
    <row s="1637" customFormat="1" customHeight="1" ht="45" hidden="1">
      <c r="A273" s="1782" t="s">
        <v>174</v>
      </c>
      <c r="B273" s="1782" t="s">
        <v>175</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330</v>
      </c>
      <c r="M273" s="2173"/>
      <c r="N273" s="336"/>
      <c r="O273" s="1626"/>
      <c r="P273" s="1626"/>
      <c r="AH273" s="1633">
        <v>0</v>
      </c>
    </row>
    <row s="1637" customFormat="1" customHeight="1" ht="18.75" hidden="1">
      <c r="A274" s="1782"/>
      <c r="B274" s="1782"/>
      <c r="C274" s="371" t="s">
        <v>1191</v>
      </c>
      <c r="D274" s="2464"/>
      <c r="E274" s="2206"/>
      <c r="F274" s="2385"/>
      <c r="G274" s="2429"/>
      <c r="H274" s="1502"/>
      <c r="I274" s="653" t="s">
        <v>1190</v>
      </c>
      <c r="J274" s="573"/>
      <c r="K274" s="1502"/>
      <c r="L274" s="216"/>
      <c r="M274" s="1863"/>
      <c r="N274" s="336"/>
      <c r="O274" s="1626"/>
      <c r="P274" s="1626"/>
      <c r="AH274" s="1633">
        <v>0</v>
      </c>
    </row>
    <row s="1637" customFormat="1" customHeight="1" ht="0.75" hidden="1">
      <c r="A275" s="1782"/>
      <c r="B275" s="1782"/>
      <c r="C275" s="371" t="s">
        <v>1198</v>
      </c>
      <c r="D275" s="2464"/>
      <c r="E275" s="2206"/>
      <c r="F275" s="2385"/>
      <c r="G275" s="402"/>
      <c r="H275" s="1502"/>
      <c r="I275" s="653"/>
      <c r="J275" s="573"/>
      <c r="K275" s="1502"/>
      <c r="L275" s="216"/>
      <c r="M275" s="343"/>
      <c r="N275" s="336"/>
      <c r="O275" s="1626"/>
      <c r="P275" s="1626"/>
      <c r="AH275" s="1633">
        <v>0</v>
      </c>
    </row>
    <row s="1637" customFormat="1" customHeight="1" ht="45" hidden="1">
      <c r="A276" s="1782" t="s">
        <v>181</v>
      </c>
      <c r="B276" s="1782" t="s">
        <v>182</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330</v>
      </c>
      <c r="M276" s="343"/>
      <c r="N276" s="336"/>
      <c r="O276" s="1626"/>
      <c r="P276" s="1626"/>
      <c r="AH276" s="1633">
        <v>0</v>
      </c>
    </row>
    <row s="1637" customFormat="1" customHeight="1" ht="18.75" hidden="1">
      <c r="A277" s="1782"/>
      <c r="B277" s="1782"/>
      <c r="C277" s="371" t="s">
        <v>1191</v>
      </c>
      <c r="D277" s="2464"/>
      <c r="E277" s="2206"/>
      <c r="F277" s="2385"/>
      <c r="G277" s="2429"/>
      <c r="H277" s="1502"/>
      <c r="I277" s="653" t="s">
        <v>1190</v>
      </c>
      <c r="J277" s="573"/>
      <c r="K277" s="1502"/>
      <c r="L277" s="216"/>
      <c r="M277" s="343"/>
      <c r="N277" s="336"/>
      <c r="O277" s="1626"/>
      <c r="P277" s="1626"/>
      <c r="AH277" s="1633">
        <v>0</v>
      </c>
    </row>
    <row s="1637" customFormat="1" customHeight="1" ht="0.75" hidden="1">
      <c r="A278" s="1782"/>
      <c r="B278" s="1782"/>
      <c r="C278" s="371" t="s">
        <v>1198</v>
      </c>
      <c r="D278" s="2464"/>
      <c r="E278" s="2206"/>
      <c r="F278" s="2385"/>
      <c r="G278" s="402"/>
      <c r="H278" s="1502"/>
      <c r="I278" s="653"/>
      <c r="J278" s="573"/>
      <c r="K278" s="1502"/>
      <c r="L278" s="216"/>
      <c r="M278" s="343"/>
      <c r="N278" s="336"/>
      <c r="O278" s="1626"/>
      <c r="P278" s="1626"/>
      <c r="AH278" s="1633">
        <v>0</v>
      </c>
    </row>
    <row s="1637" customFormat="1" customHeight="1" ht="45" hidden="1">
      <c r="A279" s="1782" t="s">
        <v>187</v>
      </c>
      <c r="B279" s="1782" t="s">
        <v>188</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330</v>
      </c>
      <c r="M279" s="343"/>
      <c r="N279" s="336"/>
      <c r="O279" s="1626"/>
      <c r="P279" s="1626"/>
      <c r="AH279" s="1633">
        <v>0</v>
      </c>
    </row>
    <row s="1637" customFormat="1" customHeight="1" ht="18.75" hidden="1">
      <c r="A280" s="1782"/>
      <c r="B280" s="1782"/>
      <c r="C280" s="371" t="s">
        <v>1191</v>
      </c>
      <c r="D280" s="2464"/>
      <c r="E280" s="2206"/>
      <c r="F280" s="2385"/>
      <c r="G280" s="2429"/>
      <c r="H280" s="1502"/>
      <c r="I280" s="653" t="s">
        <v>1190</v>
      </c>
      <c r="J280" s="573"/>
      <c r="K280" s="1502"/>
      <c r="L280" s="216"/>
      <c r="M280" s="343"/>
      <c r="N280" s="336"/>
      <c r="O280" s="1626"/>
      <c r="P280" s="1626"/>
      <c r="AH280" s="1633">
        <v>0</v>
      </c>
    </row>
    <row s="1637" customFormat="1" customHeight="1" ht="0.75" hidden="1">
      <c r="A281" s="1782"/>
      <c r="B281" s="1782"/>
      <c r="C281" s="371" t="s">
        <v>1198</v>
      </c>
      <c r="D281" s="2464"/>
      <c r="E281" s="2206"/>
      <c r="F281" s="2385"/>
      <c r="G281" s="402"/>
      <c r="H281" s="1502"/>
      <c r="I281" s="653"/>
      <c r="J281" s="573"/>
      <c r="K281" s="1502"/>
      <c r="L281" s="216"/>
      <c r="M281" s="343"/>
      <c r="N281" s="336"/>
      <c r="O281" s="1626"/>
      <c r="P281" s="1626"/>
      <c r="AH281" s="1633">
        <v>0</v>
      </c>
    </row>
    <row s="1637" customFormat="1" customHeight="1" ht="18.75" hidden="1">
      <c r="A282" s="1782" t="s">
        <v>193</v>
      </c>
      <c r="B282" s="1782" t="s">
        <v>194</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330</v>
      </c>
      <c r="M282" s="343"/>
      <c r="N282" s="336"/>
      <c r="O282" s="1626"/>
      <c r="P282" s="1626"/>
      <c r="AH282" s="1633">
        <v>0</v>
      </c>
    </row>
    <row s="1637" customFormat="1" customHeight="1" ht="18.75" hidden="1">
      <c r="A283" s="1782"/>
      <c r="B283" s="1782"/>
      <c r="C283" s="371" t="s">
        <v>1191</v>
      </c>
      <c r="D283" s="2464"/>
      <c r="E283" s="2206"/>
      <c r="F283" s="2385"/>
      <c r="G283" s="2429"/>
      <c r="H283" s="1502"/>
      <c r="I283" s="653" t="s">
        <v>1190</v>
      </c>
      <c r="J283" s="573"/>
      <c r="K283" s="1502"/>
      <c r="L283" s="216"/>
      <c r="M283" s="343"/>
      <c r="N283" s="336"/>
      <c r="O283" s="1626"/>
      <c r="P283" s="1626"/>
      <c r="AH283" s="1633">
        <v>0</v>
      </c>
    </row>
    <row s="1637" customFormat="1" customHeight="1" ht="0.75" hidden="1">
      <c r="A284" s="1782"/>
      <c r="B284" s="1782"/>
      <c r="C284" s="371" t="s">
        <v>1198</v>
      </c>
      <c r="D284" s="2464"/>
      <c r="E284" s="2206"/>
      <c r="F284" s="2385"/>
      <c r="G284" s="402"/>
      <c r="H284" s="1502"/>
      <c r="I284" s="653"/>
      <c r="J284" s="573"/>
      <c r="K284" s="1502"/>
      <c r="L284" s="216"/>
      <c r="M284" s="343"/>
      <c r="N284" s="336"/>
      <c r="O284" s="1626"/>
      <c r="P284" s="1626"/>
      <c r="AH284" s="1633">
        <v>0</v>
      </c>
    </row>
    <row s="1637" customFormat="1" customHeight="1" ht="18.75" hidden="1">
      <c r="A285" s="1782" t="s">
        <v>199</v>
      </c>
      <c r="B285" s="1782" t="s">
        <v>200</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330</v>
      </c>
      <c r="M285" s="343"/>
      <c r="N285" s="336"/>
      <c r="O285" s="1626"/>
      <c r="P285" s="1626"/>
      <c r="AH285" s="1633">
        <v>0</v>
      </c>
    </row>
    <row s="1637" customFormat="1" customHeight="1" ht="18.75" hidden="1">
      <c r="A286" s="1782"/>
      <c r="B286" s="1782"/>
      <c r="C286" s="371" t="s">
        <v>1191</v>
      </c>
      <c r="D286" s="2464"/>
      <c r="E286" s="2206"/>
      <c r="F286" s="2385"/>
      <c r="G286" s="2429"/>
      <c r="H286" s="1502"/>
      <c r="I286" s="653" t="s">
        <v>1190</v>
      </c>
      <c r="J286" s="573"/>
      <c r="K286" s="1502"/>
      <c r="L286" s="216"/>
      <c r="M286" s="343"/>
      <c r="N286" s="336"/>
      <c r="O286" s="1626"/>
      <c r="P286" s="1626"/>
      <c r="AH286" s="1633">
        <v>0</v>
      </c>
    </row>
    <row s="1637" customFormat="1" customHeight="1" ht="0.75" hidden="1">
      <c r="A287" s="1782"/>
      <c r="B287" s="1782"/>
      <c r="C287" s="371" t="s">
        <v>1198</v>
      </c>
      <c r="D287" s="2464"/>
      <c r="E287" s="2206"/>
      <c r="F287" s="2385"/>
      <c r="G287" s="402"/>
      <c r="H287" s="1502"/>
      <c r="I287" s="653"/>
      <c r="J287" s="573"/>
      <c r="K287" s="1502"/>
      <c r="L287" s="216"/>
      <c r="M287" s="343"/>
      <c r="N287" s="336"/>
      <c r="O287" s="1626"/>
      <c r="P287" s="1626"/>
      <c r="AH287" s="1633">
        <v>0</v>
      </c>
    </row>
    <row s="1637" customFormat="1" customHeight="1" ht="18.75" hidden="1">
      <c r="A288" s="1782" t="s">
        <v>205</v>
      </c>
      <c r="B288" s="1782" t="s">
        <v>206</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330</v>
      </c>
      <c r="M288" s="343"/>
      <c r="N288" s="336"/>
      <c r="O288" s="1626"/>
      <c r="P288" s="1626"/>
      <c r="AH288" s="1633">
        <v>0</v>
      </c>
    </row>
    <row s="1637" customFormat="1" customHeight="1" ht="18.75" hidden="1">
      <c r="A289" s="1782"/>
      <c r="B289" s="1782"/>
      <c r="C289" s="371" t="s">
        <v>1191</v>
      </c>
      <c r="D289" s="2464"/>
      <c r="E289" s="2206"/>
      <c r="F289" s="2385"/>
      <c r="G289" s="2429"/>
      <c r="H289" s="1502"/>
      <c r="I289" s="653" t="s">
        <v>1190</v>
      </c>
      <c r="J289" s="573"/>
      <c r="K289" s="1502"/>
      <c r="L289" s="216"/>
      <c r="M289" s="343"/>
      <c r="N289" s="336"/>
      <c r="O289" s="1626"/>
      <c r="P289" s="1626"/>
      <c r="AH289" s="1633">
        <v>0</v>
      </c>
    </row>
    <row s="1637" customFormat="1" customHeight="1" ht="0.75" hidden="1">
      <c r="A290" s="1782"/>
      <c r="B290" s="1782"/>
      <c r="C290" s="371" t="s">
        <v>1198</v>
      </c>
      <c r="D290" s="2464"/>
      <c r="E290" s="2206"/>
      <c r="F290" s="2385"/>
      <c r="G290" s="402"/>
      <c r="H290" s="1502"/>
      <c r="I290" s="653"/>
      <c r="J290" s="573"/>
      <c r="K290" s="1502"/>
      <c r="L290" s="216"/>
      <c r="M290" s="343"/>
      <c r="N290" s="336"/>
      <c r="O290" s="1626"/>
      <c r="P290" s="1626"/>
      <c r="AH290" s="1633">
        <v>0</v>
      </c>
    </row>
    <row s="1637" customFormat="1" customHeight="1" ht="18.75" hidden="1">
      <c r="A291" s="1782" t="s">
        <v>211</v>
      </c>
      <c r="B291" s="1782" t="s">
        <v>212</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330</v>
      </c>
      <c r="M291" s="343"/>
      <c r="N291" s="336"/>
      <c r="O291" s="1626"/>
      <c r="P291" s="1626"/>
      <c r="AH291" s="1633">
        <v>0</v>
      </c>
    </row>
    <row s="1637" customFormat="1" customHeight="1" ht="18.75" hidden="1">
      <c r="A292" s="1782"/>
      <c r="B292" s="1782"/>
      <c r="C292" s="371" t="s">
        <v>1191</v>
      </c>
      <c r="D292" s="2464"/>
      <c r="E292" s="2206"/>
      <c r="F292" s="2385"/>
      <c r="G292" s="2429"/>
      <c r="H292" s="1502"/>
      <c r="I292" s="653" t="s">
        <v>1190</v>
      </c>
      <c r="J292" s="573"/>
      <c r="K292" s="1502"/>
      <c r="L292" s="216"/>
      <c r="M292" s="343"/>
      <c r="N292" s="336"/>
      <c r="O292" s="1626"/>
      <c r="P292" s="1626"/>
      <c r="AH292" s="1633">
        <v>0</v>
      </c>
    </row>
    <row s="1637" customFormat="1" customHeight="1" ht="0.75" hidden="1">
      <c r="A293" s="1782"/>
      <c r="B293" s="1782"/>
      <c r="C293" s="371" t="s">
        <v>1198</v>
      </c>
      <c r="D293" s="2464"/>
      <c r="E293" s="2206"/>
      <c r="F293" s="2385"/>
      <c r="G293" s="402"/>
      <c r="H293" s="1502"/>
      <c r="I293" s="653"/>
      <c r="J293" s="573"/>
      <c r="K293" s="1502"/>
      <c r="L293" s="216"/>
      <c r="M293" s="343"/>
      <c r="N293" s="336"/>
      <c r="O293" s="1626"/>
      <c r="P293" s="1626"/>
      <c r="AH293" s="1633">
        <v>0</v>
      </c>
    </row>
    <row s="1637" customFormat="1" customHeight="1" ht="18.75" hidden="1">
      <c r="A294" s="1782" t="s">
        <v>217</v>
      </c>
      <c r="B294" s="1782" t="s">
        <v>218</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330</v>
      </c>
      <c r="M294" s="343"/>
      <c r="N294" s="336"/>
      <c r="O294" s="1626"/>
      <c r="P294" s="1626"/>
      <c r="AH294" s="1633">
        <v>0</v>
      </c>
    </row>
    <row s="1637" customFormat="1" customHeight="1" ht="18.75" hidden="1">
      <c r="A295" s="1782"/>
      <c r="B295" s="1782"/>
      <c r="C295" s="371" t="s">
        <v>1191</v>
      </c>
      <c r="D295" s="2464"/>
      <c r="E295" s="2206"/>
      <c r="F295" s="2385"/>
      <c r="G295" s="2429"/>
      <c r="H295" s="1502"/>
      <c r="I295" s="653" t="s">
        <v>1190</v>
      </c>
      <c r="J295" s="573"/>
      <c r="K295" s="1502"/>
      <c r="L295" s="216"/>
      <c r="M295" s="343"/>
      <c r="N295" s="336"/>
      <c r="O295" s="1626"/>
      <c r="P295" s="1626"/>
      <c r="AH295" s="1633">
        <v>0</v>
      </c>
    </row>
    <row s="1637" customFormat="1" customHeight="1" ht="0.75" hidden="1">
      <c r="A296" s="1782"/>
      <c r="B296" s="1782"/>
      <c r="C296" s="371" t="s">
        <v>1198</v>
      </c>
      <c r="D296" s="2464"/>
      <c r="E296" s="2206"/>
      <c r="F296" s="2385"/>
      <c r="G296" s="402"/>
      <c r="H296" s="1502"/>
      <c r="I296" s="653"/>
      <c r="J296" s="573"/>
      <c r="K296" s="1502"/>
      <c r="L296" s="216"/>
      <c r="M296" s="343"/>
      <c r="N296" s="336"/>
      <c r="O296" s="1626"/>
      <c r="P296" s="1626"/>
      <c r="AH296" s="1633">
        <v>0</v>
      </c>
    </row>
    <row s="1637" customFormat="1" customHeight="1" ht="18.75" hidden="1">
      <c r="A297" s="1782" t="s">
        <v>237</v>
      </c>
      <c r="B297" s="1782" t="s">
        <v>238</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330</v>
      </c>
      <c r="M297" s="343"/>
      <c r="N297" s="336"/>
      <c r="O297" s="1626"/>
      <c r="P297" s="1626"/>
      <c r="AH297" s="1633">
        <v>0</v>
      </c>
    </row>
    <row s="1637" customFormat="1" customHeight="1" ht="18.75" hidden="1">
      <c r="A298" s="1782"/>
      <c r="B298" s="1782"/>
      <c r="C298" s="371" t="s">
        <v>1191</v>
      </c>
      <c r="D298" s="2464"/>
      <c r="E298" s="2206"/>
      <c r="F298" s="2385"/>
      <c r="G298" s="2429"/>
      <c r="H298" s="1502"/>
      <c r="I298" s="653" t="s">
        <v>1190</v>
      </c>
      <c r="J298" s="573"/>
      <c r="K298" s="1502"/>
      <c r="L298" s="216"/>
      <c r="M298" s="343"/>
      <c r="N298" s="336"/>
      <c r="O298" s="1626"/>
      <c r="P298" s="1626"/>
      <c r="AH298" s="1633">
        <v>0</v>
      </c>
    </row>
    <row s="1637" customFormat="1" customHeight="1" ht="0.75" hidden="1">
      <c r="A299" s="1782"/>
      <c r="B299" s="1782"/>
      <c r="C299" s="371" t="s">
        <v>1198</v>
      </c>
      <c r="D299" s="2464"/>
      <c r="E299" s="2206"/>
      <c r="F299" s="2385"/>
      <c r="G299" s="402"/>
      <c r="H299" s="1502"/>
      <c r="I299" s="653"/>
      <c r="J299" s="573"/>
      <c r="K299" s="1502"/>
      <c r="L299" s="216"/>
      <c r="M299" s="343"/>
      <c r="N299" s="336"/>
      <c r="O299" s="1626"/>
      <c r="P299" s="1626"/>
      <c r="AH299" s="1633">
        <v>0</v>
      </c>
    </row>
    <row s="1637" customFormat="1" customHeight="1" ht="18.75" hidden="1">
      <c r="A300" s="1782" t="s">
        <v>242</v>
      </c>
      <c r="B300" s="1782" t="s">
        <v>243</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330</v>
      </c>
      <c r="M300" s="343"/>
      <c r="N300" s="336"/>
      <c r="O300" s="1626"/>
      <c r="P300" s="1626"/>
      <c r="AH300" s="1633">
        <v>0</v>
      </c>
    </row>
    <row s="1637" customFormat="1" customHeight="1" ht="18.75" hidden="1">
      <c r="A301" s="1782"/>
      <c r="B301" s="1782"/>
      <c r="C301" s="371" t="s">
        <v>1191</v>
      </c>
      <c r="D301" s="2464"/>
      <c r="E301" s="2206"/>
      <c r="F301" s="2385"/>
      <c r="G301" s="2429"/>
      <c r="H301" s="1502"/>
      <c r="I301" s="653" t="s">
        <v>1190</v>
      </c>
      <c r="J301" s="573"/>
      <c r="K301" s="1502"/>
      <c r="L301" s="216"/>
      <c r="M301" s="343"/>
      <c r="N301" s="336"/>
      <c r="O301" s="1626"/>
      <c r="P301" s="1626"/>
      <c r="AH301" s="1633">
        <v>0</v>
      </c>
    </row>
    <row s="1637" customFormat="1" customHeight="1" ht="0.75" hidden="1">
      <c r="A302" s="1782"/>
      <c r="B302" s="1782"/>
      <c r="C302" s="371" t="s">
        <v>1198</v>
      </c>
      <c r="D302" s="2464"/>
      <c r="E302" s="2206"/>
      <c r="F302" s="2385"/>
      <c r="G302" s="402"/>
      <c r="H302" s="1502"/>
      <c r="I302" s="653"/>
      <c r="J302" s="573"/>
      <c r="K302" s="1502"/>
      <c r="L302" s="216"/>
      <c r="M302" s="343"/>
      <c r="N302" s="336"/>
      <c r="O302" s="1626"/>
      <c r="P302" s="1626"/>
      <c r="AH302" s="1633">
        <v>0</v>
      </c>
    </row>
    <row s="1637" customFormat="1" customHeight="1" ht="18.75" hidden="1">
      <c r="A303" s="1782" t="s">
        <v>247</v>
      </c>
      <c r="B303" s="1782" t="s">
        <v>248</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330</v>
      </c>
      <c r="M303" s="343"/>
      <c r="N303" s="336"/>
      <c r="O303" s="1626"/>
      <c r="P303" s="1626"/>
      <c r="AH303" s="1633">
        <v>0</v>
      </c>
    </row>
    <row s="1637" customFormat="1" customHeight="1" ht="18.75" hidden="1">
      <c r="A304" s="1782"/>
      <c r="B304" s="1782"/>
      <c r="C304" s="371" t="s">
        <v>1191</v>
      </c>
      <c r="D304" s="2464"/>
      <c r="E304" s="2206"/>
      <c r="F304" s="2385"/>
      <c r="G304" s="2429"/>
      <c r="H304" s="1502"/>
      <c r="I304" s="653" t="s">
        <v>1190</v>
      </c>
      <c r="J304" s="573"/>
      <c r="K304" s="1502"/>
      <c r="L304" s="216"/>
      <c r="M304" s="343"/>
      <c r="N304" s="336"/>
      <c r="O304" s="1626"/>
      <c r="P304" s="1626"/>
      <c r="AH304" s="1633">
        <v>0</v>
      </c>
    </row>
    <row s="1637" customFormat="1" customHeight="1" ht="0.75" hidden="1">
      <c r="A305" s="1782"/>
      <c r="B305" s="1782"/>
      <c r="C305" s="371" t="s">
        <v>1198</v>
      </c>
      <c r="D305" s="2464"/>
      <c r="E305" s="2206"/>
      <c r="F305" s="2385"/>
      <c r="G305" s="402"/>
      <c r="H305" s="1502"/>
      <c r="I305" s="653"/>
      <c r="J305" s="573"/>
      <c r="K305" s="1502"/>
      <c r="L305" s="216"/>
      <c r="M305" s="343"/>
      <c r="N305" s="336"/>
      <c r="O305" s="1626"/>
      <c r="P305" s="1626"/>
      <c r="AH305" s="1633">
        <v>0</v>
      </c>
    </row>
    <row s="1637" customFormat="1" customHeight="1" ht="18.75" hidden="1">
      <c r="A306" s="1782" t="s">
        <v>252</v>
      </c>
      <c r="B306" s="1782" t="s">
        <v>253</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330</v>
      </c>
      <c r="M306" s="343"/>
      <c r="N306" s="336"/>
      <c r="O306" s="1626"/>
      <c r="P306" s="1626"/>
      <c r="AH306" s="1633">
        <v>0</v>
      </c>
    </row>
    <row s="1637" customFormat="1" customHeight="1" ht="18.75" hidden="1">
      <c r="A307" s="1782"/>
      <c r="B307" s="1782"/>
      <c r="C307" s="371" t="s">
        <v>1191</v>
      </c>
      <c r="D307" s="2464"/>
      <c r="E307" s="2206"/>
      <c r="F307" s="2385"/>
      <c r="G307" s="2429"/>
      <c r="H307" s="1502"/>
      <c r="I307" s="653" t="s">
        <v>1190</v>
      </c>
      <c r="J307" s="573"/>
      <c r="K307" s="1502"/>
      <c r="L307" s="216"/>
      <c r="M307" s="343"/>
      <c r="N307" s="336"/>
      <c r="O307" s="1626"/>
      <c r="P307" s="1626"/>
      <c r="AH307" s="1633">
        <v>0</v>
      </c>
    </row>
    <row s="1637" customFormat="1" customHeight="1" ht="0.75" hidden="1">
      <c r="A308" s="1782"/>
      <c r="B308" s="1782"/>
      <c r="C308" s="371" t="s">
        <v>1198</v>
      </c>
      <c r="D308" s="2464"/>
      <c r="E308" s="2206"/>
      <c r="F308" s="2385"/>
      <c r="G308" s="402"/>
      <c r="H308" s="1502"/>
      <c r="I308" s="653"/>
      <c r="J308" s="573"/>
      <c r="K308" s="1502"/>
      <c r="L308" s="216"/>
      <c r="M308" s="343"/>
      <c r="N308" s="336"/>
      <c r="O308" s="1626"/>
      <c r="P308" s="1626"/>
      <c r="AH308" s="1633">
        <v>0</v>
      </c>
    </row>
    <row s="1637" customFormat="1" customHeight="1" ht="18.75" hidden="1">
      <c r="A309" s="1782" t="s">
        <v>257</v>
      </c>
      <c r="B309" s="1782" t="s">
        <v>258</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330</v>
      </c>
      <c r="M309" s="343"/>
      <c r="N309" s="336"/>
      <c r="O309" s="1626"/>
      <c r="P309" s="1626"/>
      <c r="AH309" s="1633">
        <v>0</v>
      </c>
    </row>
    <row s="1637" customFormat="1" customHeight="1" ht="18.75" hidden="1">
      <c r="A310" s="1782"/>
      <c r="B310" s="1782"/>
      <c r="C310" s="371" t="s">
        <v>1191</v>
      </c>
      <c r="D310" s="2464"/>
      <c r="E310" s="2206"/>
      <c r="F310" s="2385"/>
      <c r="G310" s="2429"/>
      <c r="H310" s="1502"/>
      <c r="I310" s="653" t="s">
        <v>1190</v>
      </c>
      <c r="J310" s="573"/>
      <c r="K310" s="1502"/>
      <c r="L310" s="216"/>
      <c r="M310" s="343"/>
      <c r="N310" s="336"/>
      <c r="O310" s="1626"/>
      <c r="P310" s="1626"/>
      <c r="AH310" s="1633">
        <v>0</v>
      </c>
    </row>
    <row s="1637" customFormat="1" customHeight="1" ht="0.75" hidden="1">
      <c r="A311" s="1782"/>
      <c r="B311" s="1782"/>
      <c r="C311" s="371" t="s">
        <v>1198</v>
      </c>
      <c r="D311" s="2464"/>
      <c r="E311" s="2206"/>
      <c r="F311" s="2385"/>
      <c r="G311" s="402"/>
      <c r="H311" s="1502"/>
      <c r="I311" s="653"/>
      <c r="J311" s="573"/>
      <c r="K311" s="1502"/>
      <c r="L311" s="216"/>
      <c r="M311" s="343"/>
      <c r="N311" s="336"/>
      <c r="O311" s="1626"/>
      <c r="P311" s="1626"/>
      <c r="AH311" s="1633">
        <v>0</v>
      </c>
    </row>
    <row s="1637" customFormat="1" customHeight="1" ht="18.75" hidden="1">
      <c r="A312" s="1782" t="s">
        <v>262</v>
      </c>
      <c r="B312" s="1782" t="s">
        <v>263</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330</v>
      </c>
      <c r="M312" s="343"/>
      <c r="N312" s="336"/>
      <c r="O312" s="1626"/>
      <c r="P312" s="1626"/>
      <c r="AH312" s="1633">
        <v>0</v>
      </c>
    </row>
    <row s="1637" customFormat="1" customHeight="1" ht="18.75" hidden="1">
      <c r="A313" s="1782"/>
      <c r="B313" s="1782"/>
      <c r="C313" s="371" t="s">
        <v>1191</v>
      </c>
      <c r="D313" s="2464"/>
      <c r="E313" s="2206"/>
      <c r="F313" s="2385"/>
      <c r="G313" s="2429"/>
      <c r="H313" s="1502"/>
      <c r="I313" s="653" t="s">
        <v>1190</v>
      </c>
      <c r="J313" s="573"/>
      <c r="K313" s="1502"/>
      <c r="L313" s="216"/>
      <c r="M313" s="343"/>
      <c r="N313" s="336"/>
      <c r="O313" s="1626"/>
      <c r="P313" s="1626"/>
      <c r="AH313" s="1633">
        <v>0</v>
      </c>
    </row>
    <row s="1637" customFormat="1" customHeight="1" ht="0.75" hidden="1">
      <c r="A314" s="1782"/>
      <c r="B314" s="1782"/>
      <c r="C314" s="371" t="s">
        <v>1198</v>
      </c>
      <c r="D314" s="2464"/>
      <c r="E314" s="2206"/>
      <c r="F314" s="2385"/>
      <c r="G314" s="402"/>
      <c r="H314" s="1502"/>
      <c r="I314" s="653"/>
      <c r="J314" s="573"/>
      <c r="K314" s="1502"/>
      <c r="L314" s="216"/>
      <c r="M314" s="343"/>
      <c r="N314" s="336"/>
      <c r="O314" s="1626"/>
      <c r="P314" s="1626"/>
      <c r="AH314" s="1633">
        <v>0</v>
      </c>
    </row>
    <row s="1637" customFormat="1" customHeight="1" ht="18.75" hidden="1">
      <c r="A315" s="1782" t="s">
        <v>267</v>
      </c>
      <c r="B315" s="1782" t="s">
        <v>268</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330</v>
      </c>
      <c r="M315" s="343"/>
      <c r="N315" s="336"/>
      <c r="O315" s="1626"/>
      <c r="P315" s="1626"/>
      <c r="AH315" s="1633">
        <v>0</v>
      </c>
    </row>
    <row s="1637" customFormat="1" customHeight="1" ht="18.75" hidden="1">
      <c r="A316" s="1782"/>
      <c r="B316" s="1782"/>
      <c r="C316" s="371" t="s">
        <v>1191</v>
      </c>
      <c r="D316" s="2464"/>
      <c r="E316" s="2206"/>
      <c r="F316" s="2385"/>
      <c r="G316" s="2429"/>
      <c r="H316" s="1502"/>
      <c r="I316" s="653" t="s">
        <v>1190</v>
      </c>
      <c r="J316" s="573"/>
      <c r="K316" s="1502"/>
      <c r="L316" s="216"/>
      <c r="M316" s="343"/>
      <c r="N316" s="336"/>
      <c r="O316" s="1626"/>
      <c r="P316" s="1626"/>
      <c r="AH316" s="1633">
        <v>0</v>
      </c>
    </row>
    <row s="1637" customFormat="1" customHeight="1" ht="0.75" hidden="1">
      <c r="A317" s="1782"/>
      <c r="B317" s="1782"/>
      <c r="C317" s="371" t="s">
        <v>1198</v>
      </c>
      <c r="D317" s="2464"/>
      <c r="E317" s="2206"/>
      <c r="F317" s="2385"/>
      <c r="G317" s="402"/>
      <c r="H317" s="1502"/>
      <c r="I317" s="653"/>
      <c r="J317" s="573"/>
      <c r="K317" s="1502"/>
      <c r="L317" s="216"/>
      <c r="M317" s="343"/>
      <c r="N317" s="336"/>
      <c r="O317" s="1626"/>
      <c r="P317" s="1626"/>
      <c r="AH317" s="1633">
        <v>0</v>
      </c>
    </row>
    <row s="1637" customFormat="1" customHeight="1" ht="18.75" hidden="1">
      <c r="A318" s="1782" t="s">
        <v>272</v>
      </c>
      <c r="B318" s="1782" t="s">
        <v>273</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330</v>
      </c>
      <c r="M318" s="343"/>
      <c r="N318" s="336"/>
      <c r="O318" s="1626"/>
      <c r="P318" s="1626"/>
      <c r="AH318" s="1633">
        <v>0</v>
      </c>
    </row>
    <row s="1637" customFormat="1" customHeight="1" ht="18.75" hidden="1">
      <c r="A319" s="1782"/>
      <c r="B319" s="1782"/>
      <c r="C319" s="371" t="s">
        <v>1191</v>
      </c>
      <c r="D319" s="2464"/>
      <c r="E319" s="2206"/>
      <c r="F319" s="2385"/>
      <c r="G319" s="2429"/>
      <c r="H319" s="1502"/>
      <c r="I319" s="653" t="s">
        <v>1190</v>
      </c>
      <c r="J319" s="573"/>
      <c r="K319" s="1502"/>
      <c r="L319" s="216"/>
      <c r="M319" s="343"/>
      <c r="N319" s="336"/>
      <c r="O319" s="1626"/>
      <c r="P319" s="1626"/>
      <c r="AH319" s="1633">
        <v>0</v>
      </c>
    </row>
    <row s="1637" customFormat="1" customHeight="1" ht="0.75" hidden="1">
      <c r="A320" s="1782"/>
      <c r="B320" s="1782"/>
      <c r="C320" s="371" t="s">
        <v>1198</v>
      </c>
      <c r="D320" s="2464"/>
      <c r="E320" s="2206"/>
      <c r="F320" s="2385"/>
      <c r="G320" s="402"/>
      <c r="H320" s="1502"/>
      <c r="I320" s="653"/>
      <c r="J320" s="573"/>
      <c r="K320" s="1502"/>
      <c r="L320" s="216"/>
      <c r="M320" s="343"/>
      <c r="N320" s="336"/>
      <c r="O320" s="1626"/>
      <c r="P320" s="1626"/>
      <c r="AH320" s="1633">
        <v>0</v>
      </c>
    </row>
    <row s="1637" customFormat="1" customHeight="1" ht="18.75" hidden="1">
      <c r="A321" s="1782" t="s">
        <v>278</v>
      </c>
      <c r="B321" s="1782" t="s">
        <v>279</v>
      </c>
      <c r="C321" s="371"/>
      <c r="D321" s="2464"/>
      <c r="E321" s="2206"/>
      <c r="F321" s="2385" t="str">
        <f>INDEX(PT_DIFFERENTIATION_VTAR,MATCH(A321,PT_DIFFERENTIATION_VTAR_ID,0))</f>
        <v>Тариф на водоотведение</v>
      </c>
      <c r="G321" s="2429" t="str">
        <f>INDEX(PT_DIFFERENTIATION_NTAR,MATCH(B321,PT_DIFFERENTIATION_NTAR_ID,0))</f>
        <v>Тариф на водоотведение</v>
      </c>
      <c r="H321" s="1864"/>
      <c r="I321" s="1741"/>
      <c r="J321" s="1775"/>
      <c r="K321" s="1780"/>
      <c r="L321" s="1864" t="s">
        <v>330</v>
      </c>
      <c r="M321" s="343"/>
      <c r="N321" s="336"/>
      <c r="O321" s="1626"/>
      <c r="P321" s="1626"/>
      <c r="AH321" s="1633">
        <v>0</v>
      </c>
    </row>
    <row s="1637" customFormat="1" customHeight="1" ht="18.75" hidden="1">
      <c r="A322" s="1782"/>
      <c r="B322" s="1782"/>
      <c r="C322" s="371" t="s">
        <v>1191</v>
      </c>
      <c r="D322" s="2464"/>
      <c r="E322" s="2206"/>
      <c r="F322" s="2385"/>
      <c r="G322" s="2429"/>
      <c r="H322" s="1502"/>
      <c r="I322" s="653" t="s">
        <v>1190</v>
      </c>
      <c r="J322" s="573"/>
      <c r="K322" s="1502"/>
      <c r="L322" s="216"/>
      <c r="M322" s="343"/>
      <c r="N322" s="336"/>
      <c r="O322" s="1626"/>
      <c r="P322" s="1626"/>
      <c r="AH322" s="1633">
        <v>0</v>
      </c>
    </row>
    <row s="1637" customFormat="1" customHeight="1" ht="0.75" hidden="1">
      <c r="A323" s="1782"/>
      <c r="B323" s="1782"/>
      <c r="C323" s="371" t="s">
        <v>1198</v>
      </c>
      <c r="D323" s="2464"/>
      <c r="E323" s="2206"/>
      <c r="F323" s="2385"/>
      <c r="G323" s="402"/>
      <c r="H323" s="1502"/>
      <c r="I323" s="653"/>
      <c r="J323" s="573"/>
      <c r="K323" s="1502"/>
      <c r="L323" s="216"/>
      <c r="M323" s="343"/>
      <c r="N323" s="336"/>
      <c r="O323" s="1626"/>
      <c r="P323" s="1626"/>
      <c r="AH323" s="1633">
        <v>0</v>
      </c>
    </row>
    <row s="1637" customFormat="1" customHeight="1" ht="18.75" hidden="1">
      <c r="A324" s="1782" t="s">
        <v>294</v>
      </c>
      <c r="B324" s="1782" t="s">
        <v>295</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330</v>
      </c>
      <c r="M324" s="343"/>
      <c r="N324" s="336"/>
      <c r="O324" s="1626"/>
      <c r="P324" s="1626"/>
      <c r="AH324" s="1633">
        <v>0</v>
      </c>
    </row>
    <row s="1637" customFormat="1" customHeight="1" ht="18.75" hidden="1">
      <c r="A325" s="1782"/>
      <c r="B325" s="1782"/>
      <c r="C325" s="371" t="s">
        <v>1191</v>
      </c>
      <c r="D325" s="2464"/>
      <c r="E325" s="2206"/>
      <c r="F325" s="2385"/>
      <c r="G325" s="2429"/>
      <c r="H325" s="1502"/>
      <c r="I325" s="653" t="s">
        <v>1190</v>
      </c>
      <c r="J325" s="573"/>
      <c r="K325" s="1502"/>
      <c r="L325" s="216"/>
      <c r="M325" s="343"/>
      <c r="N325" s="336"/>
      <c r="O325" s="1626"/>
      <c r="P325" s="1626"/>
      <c r="AH325" s="1633">
        <v>0</v>
      </c>
    </row>
    <row s="1637" customFormat="1" customHeight="1" ht="0.75" hidden="1">
      <c r="A326" s="1782"/>
      <c r="B326" s="1782"/>
      <c r="C326" s="371" t="s">
        <v>1198</v>
      </c>
      <c r="D326" s="2464"/>
      <c r="E326" s="2206"/>
      <c r="F326" s="2385"/>
      <c r="G326" s="402"/>
      <c r="H326" s="1502"/>
      <c r="I326" s="653"/>
      <c r="J326" s="573"/>
      <c r="K326" s="1502"/>
      <c r="L326" s="216"/>
      <c r="M326" s="343"/>
      <c r="N326" s="336"/>
      <c r="O326" s="1626"/>
      <c r="P326" s="1626"/>
      <c r="AH326" s="1633">
        <v>0</v>
      </c>
    </row>
    <row s="1637" customFormat="1" customHeight="1" ht="18.75" hidden="1">
      <c r="A327" s="1782" t="s">
        <v>299</v>
      </c>
      <c r="B327" s="1782" t="s">
        <v>300</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330</v>
      </c>
      <c r="M327" s="343"/>
      <c r="N327" s="336"/>
      <c r="O327" s="1626"/>
      <c r="P327" s="1626"/>
      <c r="AH327" s="1633">
        <v>0</v>
      </c>
    </row>
    <row s="1637" customFormat="1" customHeight="1" ht="18.75" hidden="1">
      <c r="A328" s="1782"/>
      <c r="B328" s="1782"/>
      <c r="C328" s="371" t="s">
        <v>1191</v>
      </c>
      <c r="D328" s="2464"/>
      <c r="E328" s="2206"/>
      <c r="F328" s="2385"/>
      <c r="G328" s="2429"/>
      <c r="H328" s="1502"/>
      <c r="I328" s="653" t="s">
        <v>1190</v>
      </c>
      <c r="J328" s="573"/>
      <c r="K328" s="1502"/>
      <c r="L328" s="216"/>
      <c r="M328" s="343"/>
      <c r="N328" s="336"/>
      <c r="O328" s="1626"/>
      <c r="P328" s="1626"/>
      <c r="AH328" s="1633">
        <v>0</v>
      </c>
    </row>
    <row s="1637" customFormat="1" customHeight="1" ht="1.05">
      <c r="A329" s="1782"/>
      <c r="B329" s="1782"/>
      <c r="C329" s="371" t="s">
        <v>1198</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86</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21E3B-73F8-4A3E-7A99-35BA3A47B63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108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МП г.о. Саранск "Саранское водопроводно-канализационное хозяйство"</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324</v>
      </c>
      <c r="E8" s="2211"/>
      <c r="F8" s="2211"/>
      <c r="G8" s="2211"/>
      <c r="H8" s="2391" t="s">
        <v>325</v>
      </c>
      <c r="R8" s="376">
        <v>14</v>
      </c>
    </row>
    <row customHeight="1" ht="24">
      <c r="C9" s="378"/>
      <c r="D9" s="388" t="s">
        <v>92</v>
      </c>
      <c r="E9" s="110" t="s">
        <v>326</v>
      </c>
      <c r="F9" s="110" t="s">
        <v>327</v>
      </c>
      <c r="G9" s="110" t="s">
        <v>414</v>
      </c>
      <c r="H9" s="2391"/>
      <c r="R9" s="376">
        <v>23</v>
      </c>
    </row>
    <row customHeight="1" ht="14.699999999999998">
      <c r="A10" s="345"/>
      <c r="C10" s="378"/>
      <c r="D10" s="149" t="s">
        <v>124</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9"/>
      <c r="G10" s="215"/>
      <c r="H10" s="2171" t="s">
        <v>1199</v>
      </c>
      <c r="R10" s="376">
        <v>14</v>
      </c>
    </row>
    <row customHeight="1" ht="14.699999999999998">
      <c r="A11" s="345"/>
      <c r="C11" s="378"/>
      <c r="D11" s="149" t="s">
        <v>107</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9"/>
      <c r="G11" s="215"/>
      <c r="H11" s="2172"/>
      <c r="R11" s="376">
        <v>14</v>
      </c>
    </row>
    <row customHeight="1" ht="14.699999999999998">
      <c r="A12" s="104"/>
      <c r="C12" s="389"/>
      <c r="D12" s="149" t="s">
        <v>94</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95</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346</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86</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7F1B9-FCA7-10D2-A589-4F8AA39E1A31}"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1200</v>
      </c>
      <c r="E5" s="2239"/>
      <c r="F5" s="2239"/>
      <c r="G5" s="2239"/>
      <c r="H5" s="2239"/>
      <c r="I5" s="2239"/>
      <c r="J5" s="2239"/>
      <c r="V5" s="507">
        <v>63</v>
      </c>
    </row>
    <row customHeight="1" ht="15.75">
      <c r="C6" s="178"/>
      <c r="D6" s="2178" t="str">
        <f>IF(org=0,"Не определено",org)</f>
        <v>МП г.о. Саранск "Саранское водопроводно-канализационное хозяйство"</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131</v>
      </c>
      <c r="J8" s="754"/>
      <c r="K8" s="419"/>
      <c r="U8" s="677"/>
      <c r="V8" s="760">
        <v>1</v>
      </c>
    </row>
    <row customHeight="1" ht="15.75">
      <c r="C9" s="178"/>
      <c r="D9" s="713"/>
      <c r="E9" s="2369" t="s">
        <v>120</v>
      </c>
      <c r="F9" s="2370"/>
      <c r="G9" s="2397" t="str">
        <f>IF(G8="","",INDEX(DIFFERENTIATION_UNMERGE_VD,MATCH(G8,DIFFERENTIATION_ID_DIFF,0)))</f>
        <v/>
      </c>
      <c r="H9" s="2398"/>
      <c r="I9" s="2397">
        <f>IF(I8="","",INDEX(DIFFERENTIATION_UNMERGE_VD,MATCH(I8,DIFFERENTIATION_ID_DIFF,0)))</f>
        <v>0</v>
      </c>
      <c r="J9" s="2398"/>
      <c r="K9" s="2177" t="s">
        <v>325</v>
      </c>
      <c r="V9" s="507">
        <v>15</v>
      </c>
    </row>
    <row s="1637" customFormat="1" customHeight="1" ht="15.75">
      <c r="A10" s="761"/>
      <c r="C10" s="178"/>
      <c r="D10" s="713"/>
      <c r="E10" s="2369" t="s">
        <v>597</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598</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324</v>
      </c>
      <c r="E12" s="2372"/>
      <c r="F12" s="2372"/>
      <c r="G12" s="889"/>
      <c r="H12" s="889"/>
      <c r="I12" s="889"/>
      <c r="J12" s="889"/>
      <c r="K12" s="2201"/>
      <c r="U12" s="677"/>
      <c r="V12" s="760">
        <v>15</v>
      </c>
    </row>
    <row customHeight="1" ht="35.699999999999996">
      <c r="C13" s="178"/>
      <c r="D13" s="807" t="s">
        <v>92</v>
      </c>
      <c r="E13" s="809" t="s">
        <v>326</v>
      </c>
      <c r="F13" s="809" t="s">
        <v>599</v>
      </c>
      <c r="G13" s="810" t="s">
        <v>327</v>
      </c>
      <c r="H13" s="809" t="s">
        <v>414</v>
      </c>
      <c r="I13" s="810" t="s">
        <v>327</v>
      </c>
      <c r="J13" s="809" t="s">
        <v>414</v>
      </c>
      <c r="K13" s="2234"/>
      <c r="V13" s="507">
        <v>34</v>
      </c>
    </row>
    <row customHeight="1" ht="15" hidden="1">
      <c r="C14" s="178"/>
      <c r="D14" s="595" t="s">
        <v>124</v>
      </c>
      <c r="E14" s="595" t="s">
        <v>107</v>
      </c>
      <c r="F14" s="595" t="s">
        <v>94</v>
      </c>
      <c r="G14" s="661" t="str">
        <f>G1&amp;".1"</f>
        <v>4.1</v>
      </c>
      <c r="H14" s="661"/>
      <c r="I14" s="661" t="str">
        <f>I1&amp;".1"</f>
        <v>4.1</v>
      </c>
      <c r="J14" s="661"/>
      <c r="K14" s="291"/>
      <c r="V14" s="507">
        <v>0</v>
      </c>
    </row>
    <row customHeight="1" ht="22.5" hidden="1">
      <c r="A15" s="507"/>
      <c r="C15" s="528"/>
      <c r="D15" s="523">
        <v>1</v>
      </c>
      <c r="E15" s="679" t="s">
        <v>841</v>
      </c>
      <c r="F15" s="523" t="s">
        <v>842</v>
      </c>
      <c r="G15" s="680"/>
      <c r="H15" s="680"/>
      <c r="I15" s="680"/>
      <c r="J15" s="680"/>
      <c r="K15" s="291" t="s">
        <v>843</v>
      </c>
      <c r="V15" s="507">
        <v>0</v>
      </c>
    </row>
    <row customHeight="1" ht="22.5" hidden="1">
      <c r="A16" s="507"/>
      <c r="C16" s="528"/>
      <c r="D16" s="523">
        <v>2</v>
      </c>
      <c r="E16" s="281" t="s">
        <v>844</v>
      </c>
      <c r="F16" s="523" t="s">
        <v>845</v>
      </c>
      <c r="G16" s="680"/>
      <c r="H16" s="680"/>
      <c r="I16" s="680"/>
      <c r="J16" s="680"/>
      <c r="K16" s="291" t="s">
        <v>846</v>
      </c>
      <c r="V16" s="507">
        <v>0</v>
      </c>
    </row>
    <row customHeight="1" ht="123.75" hidden="1">
      <c r="A17" s="507"/>
      <c r="C17" s="528"/>
      <c r="D17" s="523">
        <v>3</v>
      </c>
      <c r="E17" s="281" t="s">
        <v>1201</v>
      </c>
      <c r="F17" s="523" t="s">
        <v>330</v>
      </c>
      <c r="G17" s="680"/>
      <c r="H17" s="680"/>
      <c r="I17" s="680"/>
      <c r="J17" s="680"/>
      <c r="K17" s="291" t="s">
        <v>1202</v>
      </c>
      <c r="V17" s="507">
        <v>0</v>
      </c>
    </row>
    <row customHeight="1" ht="48.29999999999999">
      <c r="A18" s="507"/>
      <c r="C18" s="528"/>
      <c r="D18" s="523">
        <v>3</v>
      </c>
      <c r="E18" s="281" t="s">
        <v>847</v>
      </c>
      <c r="F18" s="523" t="s">
        <v>330</v>
      </c>
      <c r="G18" s="811" t="s">
        <v>330</v>
      </c>
      <c r="H18" s="812" t="s">
        <v>330</v>
      </c>
      <c r="I18" s="523" t="s">
        <v>330</v>
      </c>
      <c r="J18" s="580" t="s">
        <v>330</v>
      </c>
      <c r="K18" s="291" t="s">
        <v>1203</v>
      </c>
      <c r="V18" s="507">
        <v>46</v>
      </c>
    </row>
    <row customHeight="1" ht="35.699999999999996">
      <c r="A19" s="507"/>
      <c r="C19" s="528"/>
      <c r="D19" s="541" t="s">
        <v>348</v>
      </c>
      <c r="E19" s="561" t="s">
        <v>849</v>
      </c>
      <c r="F19" s="523" t="s">
        <v>850</v>
      </c>
      <c r="G19" s="819"/>
      <c r="H19" s="108"/>
      <c r="I19" s="819"/>
      <c r="J19" s="820"/>
      <c r="K19" s="681"/>
      <c r="V19" s="507">
        <v>34</v>
      </c>
    </row>
    <row customHeight="1" ht="35.699999999999996">
      <c r="A20" s="507"/>
      <c r="C20" s="528"/>
      <c r="D20" s="1892" t="s">
        <v>356</v>
      </c>
      <c r="E20" s="561" t="s">
        <v>851</v>
      </c>
      <c r="F20" s="523" t="s">
        <v>852</v>
      </c>
      <c r="G20" s="819"/>
      <c r="H20" s="108"/>
      <c r="I20" s="819"/>
      <c r="J20" s="108"/>
      <c r="K20" s="681"/>
      <c r="V20" s="507">
        <v>34</v>
      </c>
    </row>
    <row customHeight="1" ht="48.29999999999999">
      <c r="A21" s="507"/>
      <c r="C21" s="528"/>
      <c r="D21" s="1892" t="s">
        <v>358</v>
      </c>
      <c r="E21" s="561" t="s">
        <v>853</v>
      </c>
      <c r="F21" s="523" t="s">
        <v>604</v>
      </c>
      <c r="G21" s="682"/>
      <c r="H21" s="108"/>
      <c r="I21" s="682"/>
      <c r="J21" s="108"/>
      <c r="K21" s="681"/>
      <c r="V21" s="507">
        <v>46</v>
      </c>
    </row>
    <row customHeight="1" ht="67.5" hidden="1">
      <c r="A22" s="507"/>
      <c r="C22" s="528"/>
      <c r="D22" s="523">
        <v>5</v>
      </c>
      <c r="E22" s="281" t="s">
        <v>1204</v>
      </c>
      <c r="F22" s="523" t="s">
        <v>591</v>
      </c>
      <c r="G22" s="683"/>
      <c r="H22" s="684"/>
      <c r="I22" s="683"/>
      <c r="J22" s="684"/>
      <c r="K22" s="291" t="s">
        <v>1205</v>
      </c>
      <c r="V22" s="507">
        <v>0</v>
      </c>
    </row>
    <row customHeight="1" ht="33.75" hidden="1">
      <c r="C23" s="453"/>
      <c r="D23" s="523">
        <v>6</v>
      </c>
      <c r="E23" s="281" t="s">
        <v>1206</v>
      </c>
      <c r="F23" s="523" t="s">
        <v>1207</v>
      </c>
      <c r="G23" s="683"/>
      <c r="H23" s="683"/>
      <c r="I23" s="683"/>
      <c r="J23" s="683"/>
      <c r="K23" s="291" t="s">
        <v>1208</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86</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7968FC4-3C97-D4AB-AB88-278C5ACC974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1209</v>
      </c>
      <c r="B1" s="1069" t="s">
        <v>1210</v>
      </c>
      <c r="C1" s="1069" t="s">
        <v>1211</v>
      </c>
      <c r="D1" s="1069" t="s">
        <v>1212</v>
      </c>
      <c r="E1" s="1069" t="s">
        <v>1213</v>
      </c>
      <c r="F1" s="1069" t="s">
        <v>1214</v>
      </c>
      <c r="G1" s="1069" t="s">
        <v>1215</v>
      </c>
      <c r="H1" s="1069" t="s">
        <v>1216</v>
      </c>
      <c r="I1" s="1069" t="s">
        <v>1217</v>
      </c>
      <c r="J1" s="1069" t="s">
        <v>1218</v>
      </c>
      <c r="K1" s="1069" t="s">
        <v>1219</v>
      </c>
      <c r="L1" s="1069" t="s">
        <v>1220</v>
      </c>
      <c r="M1" s="1069"/>
      <c r="N1" s="1069" t="s">
        <v>1221</v>
      </c>
      <c r="O1" s="1069" t="s">
        <v>1222</v>
      </c>
      <c r="P1" s="1069" t="s">
        <v>1223</v>
      </c>
      <c r="Q1" s="1069" t="s">
        <v>1224</v>
      </c>
      <c r="R1" s="1069" t="s">
        <v>1225</v>
      </c>
      <c r="S1" s="1069" t="s">
        <v>1226</v>
      </c>
      <c r="T1" s="1069" t="s">
        <v>1227</v>
      </c>
      <c r="U1" s="1069" t="s">
        <v>1228</v>
      </c>
      <c r="V1" s="1069"/>
      <c r="W1" s="799" t="s">
        <v>1229</v>
      </c>
      <c r="X1" s="1069" t="s">
        <v>1230</v>
      </c>
      <c r="Y1" s="1069" t="s">
        <v>1231</v>
      </c>
      <c r="Z1" s="1069"/>
      <c r="AA1" s="1069" t="s">
        <v>1232</v>
      </c>
      <c r="AB1" s="1069"/>
      <c r="AC1" s="1069" t="s">
        <v>1233</v>
      </c>
      <c r="AD1" s="1069"/>
      <c r="AF1" s="1069" t="s">
        <v>1234</v>
      </c>
      <c r="AH1" s="1069" t="s">
        <v>1235</v>
      </c>
      <c r="AI1" s="1069" t="s">
        <v>1236</v>
      </c>
      <c r="AK1" s="1069" t="s">
        <v>1237</v>
      </c>
      <c r="AM1" s="1069" t="s">
        <v>1238</v>
      </c>
      <c r="AP1" s="1069" t="s">
        <v>1239</v>
      </c>
      <c r="AQ1" s="1069" t="s">
        <v>1240</v>
      </c>
      <c r="AS1" s="1069" t="s">
        <v>1241</v>
      </c>
      <c r="AU1" s="1069" t="s">
        <v>1242</v>
      </c>
      <c r="AW1" s="1069" t="s">
        <v>1243</v>
      </c>
      <c r="AX1" s="1069" t="s">
        <v>1244</v>
      </c>
      <c r="AZ1" s="1154" t="s">
        <v>1245</v>
      </c>
      <c r="BB1" s="1069" t="s">
        <v>1246</v>
      </c>
      <c r="BC1" s="1069"/>
      <c r="BE1" s="1069" t="s">
        <v>1247</v>
      </c>
      <c r="BF1" s="1069" t="s">
        <v>1248</v>
      </c>
      <c r="BH1" s="1071" t="s">
        <v>840</v>
      </c>
      <c r="BI1" s="1072"/>
      <c r="BJ1" s="1073" t="s">
        <v>1249</v>
      </c>
      <c r="BK1" s="1072"/>
      <c r="BL1" s="1074" t="s">
        <v>939</v>
      </c>
      <c r="BM1" s="1072"/>
      <c r="BN1" s="1075" t="s">
        <v>1250</v>
      </c>
      <c r="BS1" s="1429"/>
    </row>
    <row customHeight="1" ht="11.25">
      <c r="A2" s="1076" t="s">
        <v>1251</v>
      </c>
      <c r="B2" s="1077">
        <v>2000</v>
      </c>
      <c r="C2" s="1077">
        <v>2022</v>
      </c>
      <c r="D2" s="1077" t="s">
        <v>65</v>
      </c>
      <c r="E2" s="1078" t="s">
        <v>1252</v>
      </c>
      <c r="F2" s="1078" t="s">
        <v>1253</v>
      </c>
      <c r="G2" s="1078" t="s">
        <v>1254</v>
      </c>
      <c r="H2" s="1079" t="s">
        <v>59</v>
      </c>
      <c r="I2" s="1078" t="s">
        <v>124</v>
      </c>
      <c r="J2" s="1078" t="s">
        <v>1255</v>
      </c>
      <c r="K2" s="1080" t="s">
        <v>1256</v>
      </c>
      <c r="L2" s="1081"/>
      <c r="M2" s="1080">
        <v>1</v>
      </c>
      <c r="N2" s="1164" t="s">
        <v>1257</v>
      </c>
      <c r="O2" s="1079" t="s">
        <v>1258</v>
      </c>
      <c r="P2" s="1082" t="s">
        <v>1259</v>
      </c>
      <c r="Q2" s="1083" t="s">
        <v>547</v>
      </c>
      <c r="R2" s="145" t="s">
        <v>1260</v>
      </c>
      <c r="S2" s="145" t="s">
        <v>1261</v>
      </c>
      <c r="T2" s="1084" t="s">
        <v>1262</v>
      </c>
      <c r="U2" s="1081" t="s">
        <v>1263</v>
      </c>
      <c r="V2" s="1085">
        <v>1</v>
      </c>
      <c r="W2" s="1086"/>
      <c r="X2" s="1086" t="s">
        <v>1264</v>
      </c>
      <c r="Y2" s="1077" t="s">
        <v>1265</v>
      </c>
      <c r="Z2" s="1087"/>
      <c r="AA2" s="1077" t="s">
        <v>1266</v>
      </c>
      <c r="AB2" s="1088" t="s">
        <v>1266</v>
      </c>
      <c r="AC2" s="1077" t="s">
        <v>1267</v>
      </c>
      <c r="AD2" s="1088" t="s">
        <v>1267</v>
      </c>
      <c r="AF2" s="1079" t="s">
        <v>1263</v>
      </c>
      <c r="AH2" s="1078" t="s">
        <v>1268</v>
      </c>
      <c r="AI2" s="1078" t="s">
        <v>1268</v>
      </c>
      <c r="AK2" s="1078" t="s">
        <v>1269</v>
      </c>
      <c r="AM2" s="1078" t="s">
        <v>1270</v>
      </c>
      <c r="AP2" s="1089" t="s">
        <v>1264</v>
      </c>
      <c r="AQ2" s="1090" t="s">
        <v>1264</v>
      </c>
      <c r="AS2" s="1077" t="s">
        <v>1271</v>
      </c>
      <c r="AU2" s="1122" t="s">
        <v>1272</v>
      </c>
      <c r="AW2" s="1122" t="s">
        <v>1273</v>
      </c>
      <c r="AX2" s="1122" t="s">
        <v>1273</v>
      </c>
      <c r="AZ2" s="1122" t="s">
        <v>1274</v>
      </c>
      <c r="BB2" s="1122" t="s">
        <v>1275</v>
      </c>
      <c r="BC2" s="1122" t="s">
        <v>1276</v>
      </c>
      <c r="BE2" s="1122">
        <v>2000</v>
      </c>
      <c r="BF2" s="1122" t="s">
        <v>1277</v>
      </c>
    </row>
    <row customHeight="1" ht="11.25">
      <c r="A3" s="1076" t="s">
        <v>1278</v>
      </c>
      <c r="B3" s="1077">
        <v>2001</v>
      </c>
      <c r="C3" s="1077">
        <v>2023</v>
      </c>
      <c r="D3" s="1077" t="s">
        <v>19</v>
      </c>
      <c r="E3" s="1078" t="s">
        <v>1279</v>
      </c>
      <c r="F3" s="1078" t="s">
        <v>1280</v>
      </c>
      <c r="G3" s="1078" t="s">
        <v>1281</v>
      </c>
      <c r="H3" s="1079" t="s">
        <v>1282</v>
      </c>
      <c r="I3" s="1078" t="s">
        <v>107</v>
      </c>
      <c r="J3" s="1078" t="s">
        <v>589</v>
      </c>
      <c r="K3" s="1080" t="s">
        <v>1283</v>
      </c>
      <c r="L3" s="1081">
        <f>_xlfn.IFERROR(MATCH(K3,OFFER_METHOD,0),0)</f>
        <v>0</v>
      </c>
      <c r="M3" s="1080">
        <v>2</v>
      </c>
      <c r="N3" s="1164" t="s">
        <v>1284</v>
      </c>
      <c r="O3" s="1079" t="s">
        <v>1285</v>
      </c>
      <c r="P3" s="1082" t="s">
        <v>37</v>
      </c>
      <c r="Q3" s="1083" t="s">
        <v>1286</v>
      </c>
      <c r="R3" s="145" t="s">
        <v>1287</v>
      </c>
      <c r="S3" s="145" t="s">
        <v>1288</v>
      </c>
      <c r="T3" s="1084" t="s">
        <v>1289</v>
      </c>
      <c r="U3" s="1081" t="s">
        <v>1290</v>
      </c>
      <c r="V3" s="1085">
        <v>2</v>
      </c>
      <c r="W3" s="1086"/>
      <c r="X3" s="1086" t="s">
        <v>1291</v>
      </c>
      <c r="Y3" s="1077" t="s">
        <v>1265</v>
      </c>
      <c r="Z3" s="1087"/>
      <c r="AA3" s="1077" t="s">
        <v>1292</v>
      </c>
      <c r="AB3" s="1088" t="s">
        <v>1292</v>
      </c>
      <c r="AC3" s="1077" t="s">
        <v>1293</v>
      </c>
      <c r="AD3" s="1088" t="s">
        <v>1293</v>
      </c>
      <c r="AF3" s="1079" t="s">
        <v>1290</v>
      </c>
      <c r="AH3" s="1078" t="s">
        <v>1294</v>
      </c>
      <c r="AI3" s="1078" t="s">
        <v>1295</v>
      </c>
      <c r="AK3" s="1078" t="s">
        <v>1296</v>
      </c>
      <c r="AM3" s="1078" t="s">
        <v>1297</v>
      </c>
      <c r="AP3" s="1089" t="s">
        <v>1298</v>
      </c>
      <c r="AQ3" s="1090" t="s">
        <v>1298</v>
      </c>
      <c r="AS3" s="1077" t="s">
        <v>1299</v>
      </c>
      <c r="AU3" s="1122" t="s">
        <v>1300</v>
      </c>
      <c r="AW3" s="1122" t="s">
        <v>1301</v>
      </c>
      <c r="AX3" s="1122" t="s">
        <v>1301</v>
      </c>
      <c r="AZ3" s="1122" t="s">
        <v>1302</v>
      </c>
      <c r="BB3" s="1122" t="s">
        <v>1303</v>
      </c>
      <c r="BC3" s="1122" t="s">
        <v>1276</v>
      </c>
      <c r="BE3" s="1122">
        <v>2001</v>
      </c>
      <c r="BF3" s="1122" t="s">
        <v>1304</v>
      </c>
      <c r="BH3" s="1069" t="s">
        <v>1305</v>
      </c>
      <c r="BJ3" s="1069" t="s">
        <v>1306</v>
      </c>
      <c r="BL3" s="1069" t="s">
        <v>1307</v>
      </c>
      <c r="BN3" s="1069" t="s">
        <v>1308</v>
      </c>
      <c r="BR3" s="1069" t="s">
        <v>1309</v>
      </c>
      <c r="BS3" s="1430"/>
      <c r="BT3" s="1072"/>
      <c r="BU3" s="1069" t="s">
        <v>1310</v>
      </c>
      <c r="BV3" s="1072"/>
      <c r="BW3" s="1692"/>
      <c r="BX3" s="1694" t="s">
        <v>1311</v>
      </c>
      <c r="CA3" s="1069" t="s">
        <v>1312</v>
      </c>
    </row>
    <row customHeight="1" ht="11.25">
      <c r="A4" s="1076" t="s">
        <v>1313</v>
      </c>
      <c r="B4" s="1077">
        <v>2002</v>
      </c>
      <c r="C4" s="1077">
        <v>2024</v>
      </c>
      <c r="E4" s="1078" t="s">
        <v>1314</v>
      </c>
      <c r="F4" s="1078" t="s">
        <v>1315</v>
      </c>
      <c r="H4" s="1079" t="s">
        <v>1316</v>
      </c>
      <c r="I4" s="1078" t="s">
        <v>94</v>
      </c>
      <c r="J4" s="1078" t="s">
        <v>1317</v>
      </c>
      <c r="K4" s="1080" t="s">
        <v>1318</v>
      </c>
      <c r="L4" s="1081">
        <f>_xlfn.IFERROR(MATCH(K4,OFFER_METHOD,0),0)</f>
        <v>0</v>
      </c>
      <c r="M4" s="1080">
        <v>3</v>
      </c>
      <c r="N4" s="1164" t="s">
        <v>1319</v>
      </c>
      <c r="O4" s="1078" t="s">
        <v>1320</v>
      </c>
      <c r="Q4" s="1083" t="s">
        <v>1321</v>
      </c>
      <c r="R4" s="145" t="s">
        <v>1322</v>
      </c>
      <c r="S4" s="145" t="s">
        <v>1323</v>
      </c>
      <c r="T4" s="1084" t="s">
        <v>1324</v>
      </c>
      <c r="U4" s="1081" t="s">
        <v>1325</v>
      </c>
      <c r="V4" s="1085">
        <v>3</v>
      </c>
      <c r="W4" s="1086"/>
      <c r="X4" s="1086" t="s">
        <v>1326</v>
      </c>
      <c r="Y4" s="1077" t="s">
        <v>1265</v>
      </c>
      <c r="Z4" s="1093"/>
      <c r="AC4" s="1077" t="s">
        <v>1327</v>
      </c>
      <c r="AD4" s="1088" t="s">
        <v>1327</v>
      </c>
      <c r="AF4" s="1079" t="s">
        <v>1325</v>
      </c>
      <c r="AH4" s="1079" t="s">
        <v>1328</v>
      </c>
      <c r="AK4" s="1078" t="s">
        <v>1329</v>
      </c>
      <c r="AM4" s="1078" t="s">
        <v>1330</v>
      </c>
      <c r="AP4" s="1089" t="s">
        <v>1291</v>
      </c>
      <c r="AQ4" s="1090" t="s">
        <v>1291</v>
      </c>
      <c r="AS4" s="1077" t="s">
        <v>1331</v>
      </c>
      <c r="AU4" s="1122" t="s">
        <v>1332</v>
      </c>
      <c r="AW4" s="1122" t="s">
        <v>1333</v>
      </c>
      <c r="AX4" s="1122" t="s">
        <v>1333</v>
      </c>
      <c r="AZ4" s="1122" t="s">
        <v>1334</v>
      </c>
      <c r="BB4" s="1122" t="s">
        <v>1335</v>
      </c>
      <c r="BC4" s="1122" t="s">
        <v>1336</v>
      </c>
      <c r="BE4" s="1122">
        <v>2002</v>
      </c>
      <c r="BF4" s="1122" t="s">
        <v>1337</v>
      </c>
      <c r="BH4" s="1070" t="s">
        <v>1338</v>
      </c>
      <c r="BJ4" s="1070" t="s">
        <v>1338</v>
      </c>
      <c r="BL4" s="1070" t="s">
        <v>1338</v>
      </c>
      <c r="BN4" s="1070" t="s">
        <v>1338</v>
      </c>
      <c r="BQ4" s="1434" t="s">
        <v>1339</v>
      </c>
      <c r="BR4" s="1161" t="s">
        <v>1340</v>
      </c>
      <c r="BS4" s="276"/>
      <c r="BT4" s="1434" t="s">
        <v>1341</v>
      </c>
      <c r="BU4" s="1161" t="s">
        <v>1342</v>
      </c>
      <c r="BV4" s="1072"/>
      <c r="BW4" s="1699" t="s">
        <v>1343</v>
      </c>
      <c r="BX4" s="1693" t="s">
        <v>1344</v>
      </c>
      <c r="BZ4" s="1434" t="s">
        <v>1345</v>
      </c>
      <c r="CA4" s="1161" t="s">
        <v>1346</v>
      </c>
    </row>
    <row customHeight="1" ht="11.25">
      <c r="A5" s="1076" t="s">
        <v>1347</v>
      </c>
      <c r="B5" s="1077">
        <v>2003</v>
      </c>
      <c r="C5" s="1077">
        <v>2025</v>
      </c>
      <c r="E5" s="1078" t="s">
        <v>1348</v>
      </c>
      <c r="F5" s="1078" t="s">
        <v>1349</v>
      </c>
      <c r="H5" s="1079" t="s">
        <v>1350</v>
      </c>
      <c r="I5" s="1078" t="s">
        <v>95</v>
      </c>
      <c r="K5" s="1080" t="s">
        <v>1351</v>
      </c>
      <c r="L5" s="1081">
        <f>_xlfn.IFERROR(MATCH(K5,OFFER_METHOD,0),0)</f>
        <v>0</v>
      </c>
      <c r="M5" s="1080">
        <v>4</v>
      </c>
      <c r="N5" s="1094" t="s">
        <v>1352</v>
      </c>
      <c r="O5" s="1078" t="s">
        <v>1353</v>
      </c>
      <c r="Q5" s="1083" t="s">
        <v>1354</v>
      </c>
      <c r="R5" s="145" t="s">
        <v>545</v>
      </c>
      <c r="T5" s="1079" t="s">
        <v>1355</v>
      </c>
      <c r="U5" s="1081" t="s">
        <v>1356</v>
      </c>
      <c r="V5" s="1085">
        <v>4</v>
      </c>
      <c r="W5" s="1086"/>
      <c r="X5" s="1086" t="s">
        <v>180</v>
      </c>
      <c r="Y5" s="1077" t="s">
        <v>1357</v>
      </c>
      <c r="Z5" s="1093">
        <v>1</v>
      </c>
      <c r="AF5" s="1079" t="s">
        <v>1358</v>
      </c>
      <c r="AH5" s="1078" t="s">
        <v>1359</v>
      </c>
      <c r="AK5" s="1078" t="s">
        <v>1360</v>
      </c>
      <c r="AM5" s="1078" t="s">
        <v>1361</v>
      </c>
      <c r="AP5" s="1089" t="s">
        <v>180</v>
      </c>
      <c r="AQ5" s="1090" t="s">
        <v>180</v>
      </c>
      <c r="AU5" s="1122" t="s">
        <v>1362</v>
      </c>
      <c r="AW5" s="1122" t="s">
        <v>1363</v>
      </c>
      <c r="AX5" s="1122" t="s">
        <v>1363</v>
      </c>
      <c r="AZ5" s="1122" t="s">
        <v>1364</v>
      </c>
      <c r="BB5" s="1122" t="s">
        <v>1365</v>
      </c>
      <c r="BC5" s="1122" t="s">
        <v>1366</v>
      </c>
      <c r="BE5" s="1122">
        <v>2003</v>
      </c>
      <c r="BF5" s="1122" t="s">
        <v>1367</v>
      </c>
      <c r="BH5" s="1070" t="s">
        <v>1368</v>
      </c>
      <c r="BJ5" s="1070" t="s">
        <v>1368</v>
      </c>
      <c r="BL5" s="1070" t="s">
        <v>1368</v>
      </c>
      <c r="BN5" s="1070" t="s">
        <v>1369</v>
      </c>
      <c r="BQ5" s="1283">
        <v>4213775</v>
      </c>
      <c r="BR5" s="1070" t="s">
        <v>1264</v>
      </c>
      <c r="BS5" s="1431"/>
      <c r="BT5" s="1283">
        <v>64236871</v>
      </c>
      <c r="BU5" s="1070" t="s">
        <v>241</v>
      </c>
      <c r="BV5" s="1072"/>
      <c r="BW5" s="1697">
        <v>4213767</v>
      </c>
      <c r="BX5" s="1695" t="s">
        <v>1370</v>
      </c>
      <c r="BZ5" s="1283">
        <v>64237509</v>
      </c>
      <c r="CA5" s="1297" t="s">
        <v>1371</v>
      </c>
    </row>
    <row customHeight="1" ht="11.25">
      <c r="A6" s="1076" t="s">
        <v>1372</v>
      </c>
      <c r="B6" s="1077">
        <v>2004</v>
      </c>
      <c r="C6" s="1077">
        <v>2026</v>
      </c>
      <c r="E6" s="1078" t="s">
        <v>1373</v>
      </c>
      <c r="F6" s="1095"/>
      <c r="H6" s="1079" t="s">
        <v>1374</v>
      </c>
      <c r="I6" s="1078" t="s">
        <v>125</v>
      </c>
      <c r="J6" s="1069" t="s">
        <v>1375</v>
      </c>
      <c r="L6" s="1081">
        <f>SUM(kind_of_control_method_filter)</f>
        <v>0</v>
      </c>
      <c r="N6" s="1094" t="s">
        <v>1376</v>
      </c>
      <c r="O6" s="1078" t="s">
        <v>1377</v>
      </c>
      <c r="R6" s="145" t="s">
        <v>547</v>
      </c>
      <c r="T6" s="1079" t="s">
        <v>1378</v>
      </c>
      <c r="U6" s="1081" t="s">
        <v>1358</v>
      </c>
      <c r="V6" s="1085">
        <v>5</v>
      </c>
      <c r="W6" s="1086"/>
      <c r="X6" s="1077" t="s">
        <v>186</v>
      </c>
      <c r="Y6" s="1077" t="s">
        <v>1379</v>
      </c>
      <c r="Z6" s="1093"/>
      <c r="AA6" s="1096"/>
      <c r="AH6" s="1078" t="s">
        <v>1380</v>
      </c>
      <c r="AK6" s="1078" t="s">
        <v>1381</v>
      </c>
      <c r="AM6" s="1078" t="s">
        <v>1382</v>
      </c>
      <c r="AP6" s="1089" t="s">
        <v>186</v>
      </c>
      <c r="AQ6" s="1090" t="s">
        <v>186</v>
      </c>
      <c r="AU6" s="1122" t="s">
        <v>1383</v>
      </c>
      <c r="AW6" s="1122" t="s">
        <v>1384</v>
      </c>
      <c r="AX6" s="1122" t="s">
        <v>1384</v>
      </c>
      <c r="BB6" s="1122" t="s">
        <v>1385</v>
      </c>
      <c r="BC6" s="1122" t="s">
        <v>1366</v>
      </c>
      <c r="BE6" s="1122">
        <v>2004</v>
      </c>
      <c r="BF6" s="1122" t="s">
        <v>1386</v>
      </c>
      <c r="BH6" s="1070" t="s">
        <v>1387</v>
      </c>
      <c r="BJ6" s="1070" t="s">
        <v>1388</v>
      </c>
      <c r="BL6" s="1070" t="s">
        <v>1388</v>
      </c>
      <c r="BN6" s="1070" t="s">
        <v>1389</v>
      </c>
      <c r="BQ6" s="1283">
        <v>4213784</v>
      </c>
      <c r="BR6" s="1297" t="s">
        <v>1298</v>
      </c>
      <c r="BS6" s="1432"/>
      <c r="BT6" s="1283">
        <v>64236872</v>
      </c>
      <c r="BU6" s="1070" t="s">
        <v>246</v>
      </c>
      <c r="BV6" s="1072"/>
      <c r="BW6" s="1697">
        <v>4213768</v>
      </c>
      <c r="BX6" s="1695" t="s">
        <v>266</v>
      </c>
      <c r="BZ6" s="1283">
        <v>64237510</v>
      </c>
      <c r="CA6" s="1070" t="s">
        <v>1390</v>
      </c>
    </row>
    <row customHeight="1" ht="11.25">
      <c r="A7" s="1076" t="s">
        <v>1391</v>
      </c>
      <c r="B7" s="1077">
        <v>2005</v>
      </c>
      <c r="E7" s="1078" t="s">
        <v>1392</v>
      </c>
      <c r="F7" s="1095"/>
      <c r="H7" s="1079" t="s">
        <v>1393</v>
      </c>
      <c r="I7" s="1078" t="s">
        <v>96</v>
      </c>
      <c r="J7" s="1078" t="s">
        <v>1394</v>
      </c>
      <c r="N7" s="1098" t="s">
        <v>1395</v>
      </c>
      <c r="O7" s="1078" t="s">
        <v>1396</v>
      </c>
      <c r="U7" s="1081" t="s">
        <v>19</v>
      </c>
      <c r="V7" s="372" t="s">
        <v>96</v>
      </c>
      <c r="W7" s="1086"/>
      <c r="X7" s="1077" t="s">
        <v>192</v>
      </c>
      <c r="Y7" s="1077" t="s">
        <v>1357</v>
      </c>
      <c r="Z7" s="1093"/>
      <c r="AA7" s="1096"/>
      <c r="AH7" s="1078" t="s">
        <v>1397</v>
      </c>
      <c r="AK7" s="1078" t="s">
        <v>1398</v>
      </c>
      <c r="AM7" s="1078" t="s">
        <v>1399</v>
      </c>
      <c r="AP7" s="1089" t="s">
        <v>192</v>
      </c>
      <c r="AQ7" s="1090" t="s">
        <v>192</v>
      </c>
      <c r="AU7" s="1122" t="s">
        <v>1400</v>
      </c>
      <c r="AW7" s="1122" t="s">
        <v>1401</v>
      </c>
      <c r="AX7" s="1122" t="s">
        <v>1401</v>
      </c>
      <c r="AZ7" s="1069" t="s">
        <v>1402</v>
      </c>
      <c r="BB7" s="1122" t="s">
        <v>1403</v>
      </c>
      <c r="BC7" s="1122" t="s">
        <v>1366</v>
      </c>
      <c r="BE7" s="1122">
        <v>2005</v>
      </c>
      <c r="BF7" s="1122" t="s">
        <v>1404</v>
      </c>
      <c r="BH7" s="1070" t="s">
        <v>1405</v>
      </c>
      <c r="BJ7" s="1070" t="s">
        <v>1387</v>
      </c>
      <c r="BL7" s="1070" t="s">
        <v>1387</v>
      </c>
      <c r="BN7" s="1070" t="s">
        <v>1406</v>
      </c>
      <c r="BQ7" s="1283">
        <v>4213781</v>
      </c>
      <c r="BR7" s="1070" t="s">
        <v>1291</v>
      </c>
      <c r="BS7" s="1431"/>
      <c r="BT7" s="1283">
        <v>64236873</v>
      </c>
      <c r="BU7" s="1070" t="s">
        <v>251</v>
      </c>
      <c r="BV7" s="1072"/>
      <c r="BW7" s="1697">
        <v>4213769</v>
      </c>
      <c r="BX7" s="1695" t="s">
        <v>1407</v>
      </c>
      <c r="BZ7" s="1283">
        <v>64237511</v>
      </c>
      <c r="CA7" s="1070" t="s">
        <v>293</v>
      </c>
    </row>
    <row customHeight="1" ht="11.25">
      <c r="A8" s="1076" t="s">
        <v>1408</v>
      </c>
      <c r="B8" s="1077">
        <v>2006</v>
      </c>
      <c r="E8" s="1078" t="s">
        <v>1409</v>
      </c>
      <c r="F8" s="1095"/>
      <c r="H8" s="1079" t="s">
        <v>1410</v>
      </c>
      <c r="I8" s="1078" t="s">
        <v>97</v>
      </c>
      <c r="J8" s="1078" t="s">
        <v>1411</v>
      </c>
      <c r="N8" s="1165" t="s">
        <v>1412</v>
      </c>
      <c r="O8" s="1078" t="s">
        <v>1413</v>
      </c>
      <c r="V8" s="372" t="s">
        <v>97</v>
      </c>
      <c r="W8" s="1086"/>
      <c r="X8" s="1077" t="s">
        <v>198</v>
      </c>
      <c r="Y8" s="1077" t="s">
        <v>1357</v>
      </c>
      <c r="Z8" s="1093"/>
      <c r="AA8" s="1096"/>
      <c r="AK8" s="1078" t="s">
        <v>1414</v>
      </c>
      <c r="AP8" s="1089" t="s">
        <v>198</v>
      </c>
      <c r="AQ8" s="1090" t="s">
        <v>198</v>
      </c>
      <c r="AU8" s="1122" t="s">
        <v>1415</v>
      </c>
      <c r="AW8" s="1122" t="s">
        <v>1416</v>
      </c>
      <c r="AX8" s="1122" t="s">
        <v>1416</v>
      </c>
      <c r="AZ8" s="1122" t="s">
        <v>1417</v>
      </c>
      <c r="BB8" s="1122" t="s">
        <v>1418</v>
      </c>
      <c r="BC8" s="1122" t="s">
        <v>1366</v>
      </c>
      <c r="BE8" s="1122">
        <v>2006</v>
      </c>
      <c r="BF8" s="1122" t="s">
        <v>1419</v>
      </c>
      <c r="BH8" s="1070" t="s">
        <v>1420</v>
      </c>
      <c r="BJ8" s="1070" t="s">
        <v>1421</v>
      </c>
      <c r="BL8" s="1070" t="s">
        <v>1421</v>
      </c>
      <c r="BN8" s="1070" t="s">
        <v>1422</v>
      </c>
      <c r="BQ8" s="1283">
        <v>4213776</v>
      </c>
      <c r="BR8" s="1070" t="s">
        <v>180</v>
      </c>
      <c r="BS8" s="1431"/>
      <c r="BT8" s="1283">
        <v>64236874</v>
      </c>
      <c r="BU8" s="1297" t="s">
        <v>1423</v>
      </c>
      <c r="BV8" s="1072"/>
      <c r="BW8" s="1697">
        <v>4213770</v>
      </c>
      <c r="BX8" s="1698" t="s">
        <v>1424</v>
      </c>
      <c r="BZ8" s="1283">
        <v>64237512</v>
      </c>
      <c r="CA8" s="1070" t="s">
        <v>276</v>
      </c>
    </row>
    <row customHeight="1" ht="11.25">
      <c r="A9" s="1076" t="s">
        <v>1425</v>
      </c>
      <c r="B9" s="1077">
        <v>2007</v>
      </c>
      <c r="E9" s="1078" t="s">
        <v>1426</v>
      </c>
      <c r="F9" s="1095"/>
      <c r="G9" s="1069" t="s">
        <v>1427</v>
      </c>
      <c r="H9" s="1069" t="s">
        <v>1428</v>
      </c>
      <c r="I9" s="1078" t="s">
        <v>126</v>
      </c>
      <c r="O9" s="1078" t="s">
        <v>1429</v>
      </c>
      <c r="V9" s="372" t="s">
        <v>126</v>
      </c>
      <c r="W9" s="1086"/>
      <c r="X9" s="1077" t="s">
        <v>204</v>
      </c>
      <c r="Y9" s="1077" t="s">
        <v>1265</v>
      </c>
      <c r="Z9" s="1093">
        <v>1</v>
      </c>
      <c r="AA9" s="1096"/>
      <c r="AK9" s="1078" t="s">
        <v>1430</v>
      </c>
      <c r="AP9" s="1089" t="s">
        <v>1431</v>
      </c>
      <c r="AQ9" s="1090" t="s">
        <v>1431</v>
      </c>
      <c r="AW9" s="1122" t="s">
        <v>1432</v>
      </c>
      <c r="AX9" s="1122" t="s">
        <v>1432</v>
      </c>
      <c r="AZ9" s="1122" t="s">
        <v>1433</v>
      </c>
      <c r="BB9" s="1122" t="s">
        <v>1434</v>
      </c>
      <c r="BC9" s="1122" t="s">
        <v>1366</v>
      </c>
      <c r="BE9" s="1122">
        <v>2007</v>
      </c>
      <c r="BF9" s="1122" t="s">
        <v>1435</v>
      </c>
      <c r="BH9" s="1070" t="s">
        <v>1436</v>
      </c>
      <c r="BJ9" s="1070" t="s">
        <v>1437</v>
      </c>
      <c r="BL9" s="1070" t="s">
        <v>1437</v>
      </c>
      <c r="BN9" s="1070" t="s">
        <v>1438</v>
      </c>
      <c r="BQ9" s="1283">
        <v>4213777</v>
      </c>
      <c r="BR9" s="1070" t="s">
        <v>186</v>
      </c>
      <c r="BS9" s="1431"/>
      <c r="BT9" s="1283">
        <v>64236875</v>
      </c>
      <c r="BU9" s="1070" t="s">
        <v>256</v>
      </c>
      <c r="BV9" s="1072"/>
      <c r="BW9" s="1692"/>
      <c r="BX9" s="1692"/>
    </row>
    <row customHeight="1" ht="11.25">
      <c r="A10" s="1076" t="s">
        <v>1439</v>
      </c>
      <c r="B10" s="1077">
        <v>2008</v>
      </c>
      <c r="E10" s="1078" t="s">
        <v>1440</v>
      </c>
      <c r="F10" s="1095"/>
      <c r="G10" s="1078" t="s">
        <v>1441</v>
      </c>
      <c r="H10" s="1078" t="s">
        <v>1442</v>
      </c>
      <c r="I10" s="1078" t="s">
        <v>162</v>
      </c>
      <c r="J10" s="1069" t="s">
        <v>1443</v>
      </c>
      <c r="K10" s="1069" t="s">
        <v>1444</v>
      </c>
      <c r="O10" s="1078" t="s">
        <v>1445</v>
      </c>
      <c r="V10" s="373" t="s">
        <v>162</v>
      </c>
      <c r="W10" s="1099"/>
      <c r="X10" s="1099" t="s">
        <v>1446</v>
      </c>
      <c r="Y10" s="1100" t="s">
        <v>1447</v>
      </c>
      <c r="Z10" s="1093"/>
      <c r="AP10" s="1089" t="s">
        <v>1446</v>
      </c>
      <c r="AQ10" s="1090" t="s">
        <v>1446</v>
      </c>
      <c r="AW10" s="1122" t="s">
        <v>1448</v>
      </c>
      <c r="AX10" s="1122" t="s">
        <v>1448</v>
      </c>
      <c r="AZ10" s="1122" t="s">
        <v>1449</v>
      </c>
      <c r="BB10" s="1122" t="s">
        <v>1450</v>
      </c>
      <c r="BC10" s="1122" t="s">
        <v>1366</v>
      </c>
      <c r="BE10" s="1122">
        <v>2008</v>
      </c>
      <c r="BF10" s="1122" t="s">
        <v>1451</v>
      </c>
      <c r="BH10" s="1070" t="s">
        <v>1452</v>
      </c>
      <c r="BJ10" s="1070" t="s">
        <v>1453</v>
      </c>
      <c r="BL10" s="1070" t="s">
        <v>1453</v>
      </c>
      <c r="BN10" s="1070" t="s">
        <v>1454</v>
      </c>
      <c r="BQ10" s="1283">
        <v>4213778</v>
      </c>
      <c r="BR10" s="1070" t="s">
        <v>192</v>
      </c>
      <c r="BS10" s="1431"/>
      <c r="BT10" s="1283">
        <v>64236876</v>
      </c>
      <c r="BU10" s="1070" t="s">
        <v>236</v>
      </c>
      <c r="BV10" s="1072"/>
      <c r="BW10" s="1692"/>
      <c r="BX10" s="1692"/>
    </row>
    <row customHeight="1" ht="11.25">
      <c r="A11" s="1076" t="s">
        <v>1455</v>
      </c>
      <c r="B11" s="1077">
        <v>2009</v>
      </c>
      <c r="E11" s="1078" t="s">
        <v>1456</v>
      </c>
      <c r="F11" s="1095"/>
      <c r="G11" s="1078" t="s">
        <v>1457</v>
      </c>
      <c r="H11" s="1078" t="s">
        <v>1458</v>
      </c>
      <c r="I11" s="1078" t="s">
        <v>163</v>
      </c>
      <c r="J11" s="1079" t="s">
        <v>1459</v>
      </c>
      <c r="K11" s="1101" t="s">
        <v>1460</v>
      </c>
      <c r="O11" s="1079" t="s">
        <v>1461</v>
      </c>
      <c r="V11" s="372" t="s">
        <v>163</v>
      </c>
      <c r="W11" s="277"/>
      <c r="X11" s="1086" t="s">
        <v>1431</v>
      </c>
      <c r="Y11" s="1077" t="s">
        <v>1462</v>
      </c>
      <c r="Z11" s="1093"/>
      <c r="AP11" s="1089" t="s">
        <v>204</v>
      </c>
      <c r="AQ11" s="1091" t="s">
        <v>204</v>
      </c>
      <c r="AW11" s="1122" t="s">
        <v>1463</v>
      </c>
      <c r="AX11" s="1122" t="s">
        <v>1463</v>
      </c>
      <c r="AZ11" s="1122" t="s">
        <v>1464</v>
      </c>
      <c r="BB11" s="1122" t="s">
        <v>1465</v>
      </c>
      <c r="BC11" s="1122" t="s">
        <v>1366</v>
      </c>
      <c r="BE11" s="1122">
        <v>2009</v>
      </c>
      <c r="BF11" s="1122" t="s">
        <v>1466</v>
      </c>
      <c r="BH11" s="1070" t="s">
        <v>1467</v>
      </c>
      <c r="BJ11" s="1070" t="s">
        <v>1436</v>
      </c>
      <c r="BL11" s="1070" t="s">
        <v>1436</v>
      </c>
      <c r="BN11" s="1070" t="s">
        <v>1468</v>
      </c>
      <c r="BQ11" s="1283">
        <v>4213780</v>
      </c>
      <c r="BR11" s="1070" t="s">
        <v>198</v>
      </c>
      <c r="BS11" s="1431"/>
      <c r="BW11" s="1692"/>
      <c r="BX11" s="1692"/>
    </row>
    <row customHeight="1" ht="11.25">
      <c r="A12" s="1076" t="s">
        <v>1469</v>
      </c>
      <c r="B12" s="1077">
        <v>2010</v>
      </c>
      <c r="E12" s="1078" t="s">
        <v>1470</v>
      </c>
      <c r="F12" s="1095"/>
      <c r="G12" s="1078" t="s">
        <v>1458</v>
      </c>
      <c r="I12" s="1078" t="s">
        <v>164</v>
      </c>
      <c r="J12" s="1079" t="s">
        <v>1471</v>
      </c>
      <c r="K12" s="1101" t="s">
        <v>1472</v>
      </c>
      <c r="O12" s="1079" t="s">
        <v>547</v>
      </c>
      <c r="V12" s="372" t="s">
        <v>164</v>
      </c>
      <c r="W12" s="1091"/>
      <c r="X12" s="1086" t="s">
        <v>1473</v>
      </c>
      <c r="Y12" s="1077" t="s">
        <v>1265</v>
      </c>
      <c r="AP12" s="1089"/>
      <c r="AW12" s="1122" t="s">
        <v>163</v>
      </c>
      <c r="AX12" s="1122" t="s">
        <v>163</v>
      </c>
      <c r="AZ12" s="1122" t="s">
        <v>1474</v>
      </c>
      <c r="BB12" s="1122" t="s">
        <v>1475</v>
      </c>
      <c r="BC12" s="1122" t="s">
        <v>1366</v>
      </c>
      <c r="BE12" s="1122">
        <v>2010</v>
      </c>
      <c r="BF12" s="1122" t="s">
        <v>1476</v>
      </c>
      <c r="BH12" s="1070" t="s">
        <v>1477</v>
      </c>
      <c r="BJ12" s="1070" t="s">
        <v>1478</v>
      </c>
      <c r="BL12" s="1070" t="s">
        <v>1478</v>
      </c>
      <c r="BN12" s="1070" t="s">
        <v>1479</v>
      </c>
      <c r="BQ12" s="1283">
        <v>4213779</v>
      </c>
      <c r="BR12" s="1070" t="s">
        <v>1431</v>
      </c>
      <c r="BS12" s="1431"/>
      <c r="BT12" s="1072"/>
      <c r="BU12" s="1072"/>
      <c r="BV12" s="1072"/>
      <c r="BW12" s="1692"/>
      <c r="BX12" s="1692"/>
    </row>
    <row customHeight="1" ht="11.25">
      <c r="A13" s="1076" t="s">
        <v>1480</v>
      </c>
      <c r="B13" s="1077">
        <v>2011</v>
      </c>
      <c r="E13" s="1078" t="s">
        <v>1481</v>
      </c>
      <c r="F13" s="1095"/>
      <c r="I13" s="1078" t="s">
        <v>165</v>
      </c>
      <c r="K13" s="1101" t="s">
        <v>1430</v>
      </c>
      <c r="V13" s="372" t="s">
        <v>165</v>
      </c>
      <c r="W13" s="1091"/>
      <c r="X13" s="1091"/>
      <c r="Y13" s="1091"/>
      <c r="AW13" s="1122" t="s">
        <v>164</v>
      </c>
      <c r="AX13" s="1122" t="s">
        <v>164</v>
      </c>
      <c r="BB13" s="1122" t="s">
        <v>1482</v>
      </c>
      <c r="BC13" s="1122" t="s">
        <v>1483</v>
      </c>
      <c r="BE13" s="1122">
        <v>2011</v>
      </c>
      <c r="BF13" s="1122" t="s">
        <v>1484</v>
      </c>
      <c r="BH13" s="1070" t="s">
        <v>1485</v>
      </c>
      <c r="BJ13" s="1070" t="s">
        <v>1467</v>
      </c>
      <c r="BL13" s="1070" t="s">
        <v>1467</v>
      </c>
      <c r="BN13" s="1070" t="s">
        <v>1486</v>
      </c>
      <c r="BQ13" s="1283">
        <v>4213783</v>
      </c>
      <c r="BR13" s="1070" t="s">
        <v>1446</v>
      </c>
      <c r="BS13" s="1431"/>
      <c r="BT13" s="1072"/>
      <c r="BU13" s="1072"/>
      <c r="BV13" s="1072"/>
      <c r="BW13" s="1696"/>
      <c r="BX13" s="1692"/>
    </row>
    <row customHeight="1" ht="11.25">
      <c r="A14" s="1076" t="s">
        <v>1487</v>
      </c>
      <c r="B14" s="1077">
        <v>2012</v>
      </c>
      <c r="I14" s="1078" t="s">
        <v>166</v>
      </c>
      <c r="J14" s="1069" t="s">
        <v>1488</v>
      </c>
      <c r="N14" s="1069" t="s">
        <v>1489</v>
      </c>
      <c r="V14" s="1085">
        <v>13</v>
      </c>
      <c r="W14" s="1086"/>
      <c r="X14" s="1086" t="s">
        <v>1298</v>
      </c>
      <c r="Y14" s="1077" t="s">
        <v>1265</v>
      </c>
      <c r="AW14" s="1122" t="s">
        <v>165</v>
      </c>
      <c r="AX14" s="1122" t="s">
        <v>165</v>
      </c>
      <c r="AZ14" s="1069" t="s">
        <v>1490</v>
      </c>
      <c r="BB14" s="1122" t="s">
        <v>1491</v>
      </c>
      <c r="BC14" s="1122" t="s">
        <v>1483</v>
      </c>
      <c r="BE14" s="1122">
        <v>2012</v>
      </c>
      <c r="BH14" s="1070" t="s">
        <v>1406</v>
      </c>
      <c r="BJ14" s="1219" t="s">
        <v>1492</v>
      </c>
      <c r="BL14" s="1219" t="s">
        <v>1492</v>
      </c>
      <c r="BN14" s="1070" t="s">
        <v>1493</v>
      </c>
      <c r="BQ14" s="1283">
        <v>4213782</v>
      </c>
      <c r="BR14" s="1070" t="s">
        <v>204</v>
      </c>
      <c r="BS14" s="1431"/>
      <c r="BT14" s="1072"/>
      <c r="BU14" s="1072"/>
      <c r="BV14" s="1072"/>
      <c r="BW14" s="1696"/>
      <c r="BX14" s="1692"/>
    </row>
    <row customHeight="1" ht="19.5">
      <c r="A15" s="1076" t="s">
        <v>1494</v>
      </c>
      <c r="B15" s="1077">
        <v>2013</v>
      </c>
      <c r="E15" s="1700" t="s">
        <v>1495</v>
      </c>
      <c r="G15" s="1069" t="s">
        <v>1496</v>
      </c>
      <c r="H15" s="1069" t="s">
        <v>1497</v>
      </c>
      <c r="I15" s="1080" t="s">
        <v>167</v>
      </c>
      <c r="J15" s="1091" t="s">
        <v>616</v>
      </c>
      <c r="N15" s="1160" t="s">
        <v>1498</v>
      </c>
      <c r="X15" s="1089"/>
      <c r="AW15" s="1122" t="s">
        <v>166</v>
      </c>
      <c r="AX15" s="1122" t="s">
        <v>166</v>
      </c>
      <c r="AZ15" s="1122" t="s">
        <v>1417</v>
      </c>
      <c r="BB15" s="1122" t="s">
        <v>1499</v>
      </c>
      <c r="BC15" s="1122" t="s">
        <v>1483</v>
      </c>
      <c r="BE15" s="1122">
        <v>2013</v>
      </c>
      <c r="BH15" s="1070" t="s">
        <v>1422</v>
      </c>
      <c r="BJ15" s="1219" t="s">
        <v>1500</v>
      </c>
      <c r="BL15" s="1219" t="s">
        <v>1500</v>
      </c>
      <c r="BN15" s="1070" t="s">
        <v>1501</v>
      </c>
      <c r="BR15" s="1072"/>
      <c r="BS15" s="1433"/>
      <c r="BT15" s="1072"/>
      <c r="BU15" s="1072"/>
      <c r="BV15" s="1072"/>
      <c r="BW15" s="1696"/>
      <c r="BX15" s="1692"/>
    </row>
    <row customHeight="1" ht="21">
      <c r="A16" s="1872" t="s">
        <v>1502</v>
      </c>
      <c r="B16" s="1077">
        <v>2014</v>
      </c>
      <c r="E16" s="1701" t="s">
        <v>1503</v>
      </c>
      <c r="G16" s="1078" t="s">
        <v>1504</v>
      </c>
      <c r="H16" s="1078" t="s">
        <v>1505</v>
      </c>
      <c r="I16" s="1080" t="s">
        <v>1506</v>
      </c>
      <c r="J16" s="1091" t="s">
        <v>589</v>
      </c>
      <c r="N16" s="1160" t="s">
        <v>1507</v>
      </c>
      <c r="AW16" s="1122" t="s">
        <v>167</v>
      </c>
      <c r="AX16" s="1122" t="s">
        <v>167</v>
      </c>
      <c r="AZ16" s="1122" t="s">
        <v>1433</v>
      </c>
      <c r="BB16" s="1122" t="s">
        <v>1508</v>
      </c>
      <c r="BC16" s="1122" t="s">
        <v>1483</v>
      </c>
      <c r="BE16" s="1122">
        <v>2014</v>
      </c>
      <c r="BH16" s="1070" t="s">
        <v>1438</v>
      </c>
      <c r="BJ16" s="1219" t="s">
        <v>1509</v>
      </c>
      <c r="BL16" s="1219" t="s">
        <v>1509</v>
      </c>
      <c r="BN16" s="1070" t="s">
        <v>1510</v>
      </c>
      <c r="BR16" s="1072"/>
      <c r="BS16" s="1433"/>
      <c r="BT16" s="1072"/>
      <c r="BU16" s="1072"/>
      <c r="BV16" s="1072"/>
      <c r="BW16" s="1696"/>
      <c r="BX16" s="1692"/>
    </row>
    <row customHeight="1" ht="21">
      <c r="A17" s="1076" t="s">
        <v>1511</v>
      </c>
      <c r="B17" s="1077">
        <v>2015</v>
      </c>
      <c r="G17" s="1078" t="s">
        <v>1458</v>
      </c>
      <c r="H17" s="1078" t="s">
        <v>1458</v>
      </c>
      <c r="I17" s="1078" t="s">
        <v>1512</v>
      </c>
      <c r="N17" s="1160" t="s">
        <v>1513</v>
      </c>
      <c r="X17" s="1089"/>
      <c r="AW17" s="1122" t="s">
        <v>1506</v>
      </c>
      <c r="AX17" s="1122" t="s">
        <v>1506</v>
      </c>
      <c r="AZ17" s="1122" t="s">
        <v>1514</v>
      </c>
      <c r="BB17" s="1122" t="s">
        <v>1515</v>
      </c>
      <c r="BC17" s="1122" t="s">
        <v>1366</v>
      </c>
      <c r="BE17" s="1122">
        <v>2015</v>
      </c>
      <c r="BH17" s="1070" t="s">
        <v>1454</v>
      </c>
      <c r="BJ17" s="1219" t="s">
        <v>1516</v>
      </c>
      <c r="BL17" s="1219" t="s">
        <v>1516</v>
      </c>
      <c r="BN17" s="1070" t="s">
        <v>1517</v>
      </c>
      <c r="BR17" s="1069" t="s">
        <v>1309</v>
      </c>
      <c r="BS17" s="1430"/>
      <c r="BU17" s="1069" t="s">
        <v>1518</v>
      </c>
      <c r="BV17" s="1072"/>
      <c r="BW17" s="1692"/>
      <c r="BX17" s="1694" t="s">
        <v>1519</v>
      </c>
      <c r="CA17" s="1069" t="s">
        <v>1520</v>
      </c>
      <c r="CD17" s="1069" t="s">
        <v>1521</v>
      </c>
    </row>
    <row customHeight="1" ht="21">
      <c r="A18" s="1076" t="s">
        <v>1522</v>
      </c>
      <c r="B18" s="1077">
        <v>2016</v>
      </c>
      <c r="E18" s="2007" t="s">
        <v>1523</v>
      </c>
      <c r="I18" s="1078" t="s">
        <v>1524</v>
      </c>
      <c r="N18" s="1160" t="s">
        <v>1525</v>
      </c>
      <c r="X18" s="1089"/>
      <c r="AW18" s="1122" t="s">
        <v>1512</v>
      </c>
      <c r="AX18" s="1122" t="s">
        <v>1512</v>
      </c>
      <c r="BB18" s="1122" t="s">
        <v>1526</v>
      </c>
      <c r="BC18" s="1122" t="s">
        <v>1366</v>
      </c>
      <c r="BE18" s="1122">
        <v>2016</v>
      </c>
      <c r="BH18" s="1070" t="s">
        <v>1468</v>
      </c>
      <c r="BJ18" s="1219" t="s">
        <v>1527</v>
      </c>
      <c r="BL18" s="1219" t="s">
        <v>1527</v>
      </c>
      <c r="BN18" s="1070" t="s">
        <v>1528</v>
      </c>
      <c r="BQ18" s="1434" t="s">
        <v>1339</v>
      </c>
      <c r="BR18" s="1161" t="s">
        <v>1340</v>
      </c>
      <c r="BS18" s="276"/>
      <c r="BT18" s="1434" t="s">
        <v>1529</v>
      </c>
      <c r="BU18" s="1161" t="s">
        <v>1530</v>
      </c>
      <c r="BV18" s="1072"/>
      <c r="BW18" s="1699" t="s">
        <v>1531</v>
      </c>
      <c r="BX18" s="1693" t="s">
        <v>1532</v>
      </c>
      <c r="BZ18" s="1434" t="s">
        <v>1533</v>
      </c>
      <c r="CA18" s="1161" t="s">
        <v>1534</v>
      </c>
      <c r="CC18" s="1434" t="s">
        <v>1535</v>
      </c>
      <c r="CD18" s="1161" t="s">
        <v>1536</v>
      </c>
    </row>
    <row customHeight="1" ht="21">
      <c r="A19" s="1872" t="s">
        <v>1537</v>
      </c>
      <c r="B19" s="1077">
        <v>2017</v>
      </c>
      <c r="E19" s="1076" t="s">
        <v>179</v>
      </c>
      <c r="I19" s="1078" t="s">
        <v>1538</v>
      </c>
      <c r="N19" s="1160" t="s">
        <v>1539</v>
      </c>
      <c r="X19" s="1089"/>
      <c r="AW19" s="1122" t="s">
        <v>1524</v>
      </c>
      <c r="AX19" s="1122" t="s">
        <v>1524</v>
      </c>
      <c r="AZ19" s="1069" t="s">
        <v>1540</v>
      </c>
      <c r="BB19" s="1122" t="s">
        <v>1541</v>
      </c>
      <c r="BC19" s="1122" t="s">
        <v>1366</v>
      </c>
      <c r="BE19" s="1122">
        <v>2017</v>
      </c>
      <c r="BH19" s="1070" t="s">
        <v>1542</v>
      </c>
      <c r="BJ19" s="1219" t="s">
        <v>1543</v>
      </c>
      <c r="BL19" s="1219" t="s">
        <v>1543</v>
      </c>
      <c r="BQ19" s="1283">
        <v>4190064</v>
      </c>
      <c r="BR19" s="1070" t="s">
        <v>1544</v>
      </c>
      <c r="BS19" s="1431"/>
      <c r="BT19" s="1283">
        <v>4189671</v>
      </c>
      <c r="BU19" s="1070" t="s">
        <v>1545</v>
      </c>
      <c r="BV19" s="1072"/>
      <c r="BW19" s="1697">
        <v>4189706</v>
      </c>
      <c r="BX19" s="1695" t="s">
        <v>1546</v>
      </c>
      <c r="BZ19" s="1283">
        <v>4189714</v>
      </c>
      <c r="CA19" s="1070" t="s">
        <v>1547</v>
      </c>
      <c r="CC19" s="1283">
        <v>4189708</v>
      </c>
      <c r="CD19" s="1070" t="s">
        <v>1548</v>
      </c>
    </row>
    <row customHeight="1" ht="21">
      <c r="A20" s="1076" t="s">
        <v>1549</v>
      </c>
      <c r="B20" s="1077">
        <v>2018</v>
      </c>
      <c r="E20" s="1076" t="s">
        <v>1298</v>
      </c>
      <c r="I20" s="1078" t="s">
        <v>1550</v>
      </c>
      <c r="N20" s="1160" t="s">
        <v>1551</v>
      </c>
      <c r="AW20" s="1122" t="s">
        <v>1538</v>
      </c>
      <c r="AX20" s="1122" t="s">
        <v>1538</v>
      </c>
      <c r="AZ20" s="1122" t="s">
        <v>1552</v>
      </c>
      <c r="BB20" s="1122" t="s">
        <v>1553</v>
      </c>
      <c r="BC20" s="1122" t="s">
        <v>1483</v>
      </c>
      <c r="BE20" s="1122">
        <v>2018</v>
      </c>
      <c r="BH20" s="1070" t="s">
        <v>1479</v>
      </c>
      <c r="BJ20" s="1070" t="s">
        <v>1406</v>
      </c>
      <c r="BL20" s="1070" t="s">
        <v>1406</v>
      </c>
      <c r="BQ20" s="1283">
        <v>4190065</v>
      </c>
      <c r="BR20" s="1070" t="s">
        <v>1554</v>
      </c>
      <c r="BS20" s="1431"/>
      <c r="BT20" s="1283">
        <v>4189672</v>
      </c>
      <c r="BU20" s="1070" t="s">
        <v>1555</v>
      </c>
      <c r="BV20" s="1072"/>
      <c r="BW20" s="1697">
        <v>4189705</v>
      </c>
      <c r="BX20" s="1695" t="s">
        <v>1556</v>
      </c>
      <c r="BZ20" s="1283">
        <v>4189713</v>
      </c>
      <c r="CA20" s="1070" t="s">
        <v>1556</v>
      </c>
      <c r="CC20" s="1283">
        <v>4189709</v>
      </c>
      <c r="CD20" s="1070" t="s">
        <v>1557</v>
      </c>
    </row>
    <row customHeight="1" ht="21">
      <c r="A21" s="1076" t="s">
        <v>1558</v>
      </c>
      <c r="B21" s="1077">
        <v>2019</v>
      </c>
      <c r="I21" s="1078" t="s">
        <v>1559</v>
      </c>
      <c r="N21" s="1160" t="s">
        <v>1560</v>
      </c>
      <c r="AW21" s="1122" t="s">
        <v>1550</v>
      </c>
      <c r="AX21" s="1122" t="s">
        <v>1550</v>
      </c>
      <c r="AZ21" s="1122" t="s">
        <v>1561</v>
      </c>
      <c r="BB21" s="1122" t="s">
        <v>1562</v>
      </c>
      <c r="BC21" s="1122" t="s">
        <v>1366</v>
      </c>
      <c r="BE21" s="1122">
        <v>2019</v>
      </c>
      <c r="BH21" s="1070" t="s">
        <v>1486</v>
      </c>
      <c r="BJ21" s="1070" t="s">
        <v>1422</v>
      </c>
      <c r="BL21" s="1070" t="s">
        <v>1422</v>
      </c>
      <c r="BQ21" s="1283">
        <v>4190066</v>
      </c>
      <c r="BR21" s="1070" t="s">
        <v>1563</v>
      </c>
      <c r="BS21" s="1431"/>
      <c r="BT21" s="1283">
        <v>4189673</v>
      </c>
      <c r="BU21" s="1070" t="s">
        <v>1564</v>
      </c>
      <c r="BV21" s="1072"/>
      <c r="BW21" s="1697">
        <v>4189707</v>
      </c>
      <c r="BX21" s="1695" t="s">
        <v>1565</v>
      </c>
      <c r="BZ21" s="1283">
        <v>4189712</v>
      </c>
      <c r="CA21" s="1070" t="s">
        <v>1566</v>
      </c>
      <c r="CC21" s="1283">
        <v>4189710</v>
      </c>
      <c r="CD21" s="1070" t="s">
        <v>1567</v>
      </c>
    </row>
    <row customHeight="1" ht="21">
      <c r="A22" s="1076" t="s">
        <v>1568</v>
      </c>
      <c r="B22" s="1077">
        <v>2020</v>
      </c>
      <c r="N22" s="1160" t="s">
        <v>1569</v>
      </c>
      <c r="AW22" s="1122" t="s">
        <v>1559</v>
      </c>
      <c r="AX22" s="1122" t="s">
        <v>1559</v>
      </c>
      <c r="AZ22" s="1122" t="s">
        <v>1570</v>
      </c>
      <c r="BB22" s="1122" t="s">
        <v>1571</v>
      </c>
      <c r="BC22" s="1122" t="s">
        <v>1366</v>
      </c>
      <c r="BE22" s="1122">
        <v>2020</v>
      </c>
      <c r="BH22" s="1070" t="s">
        <v>1493</v>
      </c>
      <c r="BJ22" s="1070" t="s">
        <v>1438</v>
      </c>
      <c r="BL22" s="1070" t="s">
        <v>1438</v>
      </c>
      <c r="BQ22" s="1283">
        <v>4190067</v>
      </c>
      <c r="BR22" s="1070" t="s">
        <v>1572</v>
      </c>
      <c r="BS22" s="1431"/>
      <c r="BT22" s="1283">
        <v>4189674</v>
      </c>
      <c r="BU22" s="1070" t="s">
        <v>1573</v>
      </c>
      <c r="BV22" s="1072"/>
      <c r="BW22" s="1072"/>
      <c r="CC22" s="1283">
        <v>4189711</v>
      </c>
      <c r="CD22" s="1070" t="s">
        <v>317</v>
      </c>
    </row>
    <row customHeight="1" ht="21">
      <c r="A23" s="1076" t="s">
        <v>1574</v>
      </c>
      <c r="B23" s="1077">
        <v>2021</v>
      </c>
      <c r="AW23" s="1122" t="s">
        <v>1575</v>
      </c>
      <c r="AX23" s="1122" t="s">
        <v>1575</v>
      </c>
      <c r="AZ23" s="1122" t="s">
        <v>1576</v>
      </c>
      <c r="BB23" s="1122" t="s">
        <v>1577</v>
      </c>
      <c r="BC23" s="1122" t="s">
        <v>1276</v>
      </c>
      <c r="BE23" s="1122">
        <v>2021</v>
      </c>
      <c r="BH23" s="1070" t="s">
        <v>1501</v>
      </c>
      <c r="BJ23" s="1070" t="s">
        <v>1454</v>
      </c>
      <c r="BL23" s="1070" t="s">
        <v>1454</v>
      </c>
      <c r="BQ23" s="1283">
        <v>4190068</v>
      </c>
      <c r="BR23" s="1070" t="s">
        <v>1578</v>
      </c>
      <c r="BS23" s="1431"/>
      <c r="BT23" s="1283">
        <v>4189675</v>
      </c>
      <c r="BU23" s="1070" t="s">
        <v>1579</v>
      </c>
      <c r="BV23" s="1072"/>
      <c r="BW23" s="1072"/>
      <c r="CC23" s="1283">
        <v>5110778</v>
      </c>
      <c r="CD23" s="1070" t="s">
        <v>1580</v>
      </c>
    </row>
    <row customHeight="1" ht="21">
      <c r="A24" s="1076" t="s">
        <v>1581</v>
      </c>
      <c r="B24" s="1077">
        <v>2022</v>
      </c>
      <c r="AW24" s="1122" t="s">
        <v>1582</v>
      </c>
      <c r="AX24" s="1122" t="s">
        <v>1582</v>
      </c>
      <c r="AZ24" s="1122" t="s">
        <v>1583</v>
      </c>
      <c r="BB24" s="1122" t="s">
        <v>1584</v>
      </c>
      <c r="BC24" s="1122" t="s">
        <v>1585</v>
      </c>
      <c r="BE24" s="1122">
        <v>2022</v>
      </c>
      <c r="BH24" s="1070" t="s">
        <v>1510</v>
      </c>
      <c r="BJ24" s="1070" t="s">
        <v>1468</v>
      </c>
      <c r="BL24" s="1070" t="s">
        <v>1468</v>
      </c>
      <c r="BQ24" s="1283">
        <v>4190069</v>
      </c>
      <c r="BR24" s="1070" t="s">
        <v>1586</v>
      </c>
      <c r="BS24" s="1431"/>
      <c r="BT24" s="1283">
        <v>4189676</v>
      </c>
      <c r="BU24" s="1070" t="s">
        <v>1587</v>
      </c>
      <c r="BV24" s="1072"/>
      <c r="BW24" s="1072"/>
      <c r="CC24" s="1283">
        <v>25575374</v>
      </c>
      <c r="CD24" s="1070" t="s">
        <v>1588</v>
      </c>
    </row>
    <row customHeight="1" ht="11.25">
      <c r="A25" s="1076" t="s">
        <v>1589</v>
      </c>
      <c r="B25" s="1077">
        <v>2023</v>
      </c>
      <c r="AW25" s="1122" t="s">
        <v>1590</v>
      </c>
      <c r="AX25" s="1122" t="s">
        <v>1590</v>
      </c>
      <c r="AZ25" s="1122" t="s">
        <v>1591</v>
      </c>
      <c r="BB25" s="1122" t="s">
        <v>1592</v>
      </c>
      <c r="BC25" s="1122" t="s">
        <v>1585</v>
      </c>
      <c r="BE25" s="1122">
        <v>2023</v>
      </c>
      <c r="BH25" s="1070" t="s">
        <v>1517</v>
      </c>
      <c r="BJ25" s="1070" t="s">
        <v>1542</v>
      </c>
      <c r="BL25" s="1070" t="s">
        <v>1542</v>
      </c>
      <c r="BQ25" s="1283">
        <v>4190070</v>
      </c>
      <c r="BR25" s="1070" t="s">
        <v>1593</v>
      </c>
      <c r="BS25" s="1431"/>
      <c r="BT25" s="1283">
        <v>4189677</v>
      </c>
      <c r="BU25" s="1070" t="s">
        <v>1594</v>
      </c>
      <c r="BV25" s="1072"/>
      <c r="BW25" s="1072"/>
    </row>
    <row customHeight="1" ht="11.25">
      <c r="A26" s="1076" t="s">
        <v>1595</v>
      </c>
      <c r="B26" s="1077">
        <v>2024</v>
      </c>
      <c r="J26" s="1733" t="s">
        <v>1596</v>
      </c>
      <c r="AX26" s="1122" t="s">
        <v>1597</v>
      </c>
      <c r="AZ26" s="1122" t="s">
        <v>1461</v>
      </c>
      <c r="BB26" s="1122" t="s">
        <v>1598</v>
      </c>
      <c r="BC26" s="1122" t="s">
        <v>1585</v>
      </c>
      <c r="BE26" s="1122">
        <v>2024</v>
      </c>
      <c r="BH26" s="1070" t="s">
        <v>1528</v>
      </c>
      <c r="BJ26" s="1070" t="s">
        <v>1479</v>
      </c>
      <c r="BL26" s="1070" t="s">
        <v>1479</v>
      </c>
      <c r="BQ26" s="1283">
        <v>4190071</v>
      </c>
      <c r="BR26" s="1070" t="s">
        <v>1599</v>
      </c>
      <c r="BS26" s="1431"/>
      <c r="BV26" s="1072"/>
      <c r="BW26" s="1072"/>
    </row>
    <row customHeight="1" ht="11.25">
      <c r="A27" s="1076" t="s">
        <v>1600</v>
      </c>
      <c r="B27" s="1077">
        <v>2025</v>
      </c>
      <c r="J27" s="178" t="s">
        <v>108</v>
      </c>
      <c r="AX27" s="1122" t="s">
        <v>1601</v>
      </c>
      <c r="BB27" s="1122" t="s">
        <v>1602</v>
      </c>
      <c r="BC27" s="1122" t="s">
        <v>1585</v>
      </c>
      <c r="BE27" s="1122">
        <v>2025</v>
      </c>
      <c r="BH27" s="1072" t="s">
        <v>28</v>
      </c>
      <c r="BJ27" s="1070" t="s">
        <v>1486</v>
      </c>
      <c r="BL27" s="1070" t="s">
        <v>1486</v>
      </c>
      <c r="BN27" s="1072" t="s">
        <v>28</v>
      </c>
      <c r="BQ27" s="1283">
        <v>4190072</v>
      </c>
      <c r="BR27" s="1070" t="s">
        <v>1603</v>
      </c>
      <c r="BS27" s="1431"/>
      <c r="BV27" s="1072"/>
      <c r="BW27" s="1072"/>
    </row>
    <row customHeight="1" ht="11.25">
      <c r="A28" s="1076" t="s">
        <v>1604</v>
      </c>
      <c r="D28" s="1103"/>
      <c r="E28" s="1104"/>
      <c r="F28" s="1104"/>
      <c r="H28" s="1105" t="s">
        <v>1605</v>
      </c>
      <c r="AX28" s="1122" t="s">
        <v>1606</v>
      </c>
      <c r="AZ28" s="1069" t="s">
        <v>1607</v>
      </c>
      <c r="BB28" s="1122" t="s">
        <v>1608</v>
      </c>
      <c r="BC28" s="1122" t="s">
        <v>1609</v>
      </c>
      <c r="BE28" s="1122">
        <v>2026</v>
      </c>
      <c r="BH28" s="1072" t="s">
        <v>28</v>
      </c>
      <c r="BJ28" s="1070" t="s">
        <v>1493</v>
      </c>
      <c r="BL28" s="1070" t="s">
        <v>1493</v>
      </c>
      <c r="BN28" s="1072" t="s">
        <v>28</v>
      </c>
      <c r="BQ28" s="1283">
        <v>4190073</v>
      </c>
      <c r="BR28" s="1070" t="s">
        <v>1610</v>
      </c>
      <c r="BS28" s="1431"/>
      <c r="BV28" s="1072"/>
      <c r="BW28" s="1072"/>
    </row>
    <row customHeight="1" ht="11.25">
      <c r="A29" s="1076" t="s">
        <v>1611</v>
      </c>
      <c r="D29" s="1106" t="s">
        <v>1612</v>
      </c>
      <c r="E29" s="1107" t="str">
        <f>IF(TEMPLATE_GROUP="","",INDEX(StartDateList,MATCH(TEMPLATE_GROUP,CodeTemplateList,0),1))</f>
        <v>01.01.2023</v>
      </c>
      <c r="F29" s="1107" t="str">
        <f>IF(TEMPLATE_GROUP="","",INDEX(EndDateList,MATCH(TEMPLATE_GROUP,CodeTemplateList,0),1))</f>
        <v>31.12.2027</v>
      </c>
      <c r="H29" s="1108" t="s">
        <v>1613</v>
      </c>
      <c r="AX29" s="1122" t="s">
        <v>1614</v>
      </c>
      <c r="AZ29" s="1122" t="s">
        <v>1260</v>
      </c>
      <c r="BB29" s="1122" t="s">
        <v>1461</v>
      </c>
      <c r="BC29" s="1093"/>
      <c r="BE29" s="1122">
        <v>2027</v>
      </c>
      <c r="BJ29" s="1070" t="s">
        <v>1501</v>
      </c>
      <c r="BL29" s="1070" t="s">
        <v>1501</v>
      </c>
    </row>
    <row customHeight="1" ht="11.25">
      <c r="A30" s="1076" t="s">
        <v>1615</v>
      </c>
      <c r="D30" s="1109"/>
      <c r="E30" s="1110"/>
      <c r="F30" s="1110"/>
      <c r="AX30" s="1122" t="s">
        <v>1616</v>
      </c>
      <c r="AZ30" s="1122" t="s">
        <v>1287</v>
      </c>
      <c r="BE30" s="1122">
        <v>2028</v>
      </c>
      <c r="BJ30" s="1070" t="s">
        <v>1617</v>
      </c>
      <c r="BL30" s="1070" t="s">
        <v>1617</v>
      </c>
    </row>
    <row customHeight="1" ht="12.75">
      <c r="A31" s="1076" t="s">
        <v>1618</v>
      </c>
      <c r="D31" s="1103"/>
      <c r="E31" s="1104"/>
      <c r="F31" s="1104"/>
      <c r="H31" s="1111"/>
      <c r="AX31" s="1122" t="s">
        <v>1619</v>
      </c>
      <c r="AZ31" s="1122" t="s">
        <v>543</v>
      </c>
      <c r="BE31" s="1122">
        <v>2029</v>
      </c>
      <c r="BJ31" s="1070" t="s">
        <v>1620</v>
      </c>
      <c r="BL31" s="1070" t="s">
        <v>1620</v>
      </c>
    </row>
    <row customHeight="1" ht="11.25">
      <c r="A32" s="1076" t="s">
        <v>1621</v>
      </c>
      <c r="D32" s="1106" t="s">
        <v>1622</v>
      </c>
      <c r="E32" s="1107" t="str">
        <f>IF(TEMPLATE_GROUP="","",INDEX(StartDateList,MATCH(TEMPLATE_GROUP,CodeTemplateList,0),1))</f>
        <v>01.01.2023</v>
      </c>
      <c r="F32" s="1107" t="str">
        <f>IF(TEMPLATE_GROUP="","",INDEX(EndDateList,MATCH(TEMPLATE_GROUP,CodeTemplateList,0),1))</f>
        <v>31.12.2027</v>
      </c>
      <c r="H32" s="1112" t="s">
        <v>1623</v>
      </c>
      <c r="O32" s="1076" t="s">
        <v>1258</v>
      </c>
      <c r="AX32" s="1122" t="s">
        <v>1624</v>
      </c>
      <c r="AZ32" s="1122" t="s">
        <v>545</v>
      </c>
      <c r="BE32" s="1122">
        <v>2030</v>
      </c>
      <c r="BJ32" s="1070" t="s">
        <v>1510</v>
      </c>
      <c r="BL32" s="1070" t="s">
        <v>1510</v>
      </c>
    </row>
    <row customHeight="1" ht="11.25">
      <c r="A33" s="1076" t="s">
        <v>1625</v>
      </c>
      <c r="O33" s="1076" t="s">
        <v>1285</v>
      </c>
      <c r="AX33" s="1122" t="s">
        <v>1626</v>
      </c>
      <c r="AZ33" s="1122" t="s">
        <v>547</v>
      </c>
      <c r="BE33" s="1122">
        <v>2031</v>
      </c>
      <c r="BJ33" s="1070" t="s">
        <v>1517</v>
      </c>
      <c r="BL33" s="1070" t="s">
        <v>1517</v>
      </c>
    </row>
    <row customHeight="1" ht="11.25">
      <c r="A34" s="1076" t="s">
        <v>1627</v>
      </c>
      <c r="O34" s="1076" t="s">
        <v>1320</v>
      </c>
      <c r="AX34" s="1122" t="s">
        <v>1628</v>
      </c>
      <c r="BE34" s="1122">
        <v>2032</v>
      </c>
      <c r="BJ34" s="1070" t="s">
        <v>1528</v>
      </c>
      <c r="BL34" s="1070" t="s">
        <v>1528</v>
      </c>
    </row>
    <row customHeight="1" ht="11.25">
      <c r="A35" s="1076" t="s">
        <v>1629</v>
      </c>
      <c r="O35" s="1076" t="s">
        <v>1353</v>
      </c>
      <c r="AX35" s="1122" t="s">
        <v>1630</v>
      </c>
      <c r="AZ35" s="1069" t="s">
        <v>1631</v>
      </c>
      <c r="BE35" s="1122">
        <v>2033</v>
      </c>
      <c r="BL35" s="1070" t="s">
        <v>1632</v>
      </c>
    </row>
    <row customHeight="1" ht="11.25">
      <c r="A36" s="1872" t="s">
        <v>1633</v>
      </c>
      <c r="D36" s="1113" t="s">
        <v>1634</v>
      </c>
      <c r="E36" s="1114" t="s">
        <v>939</v>
      </c>
      <c r="F36" s="1115" t="str">
        <f>INDEX(E37:E41,MATCH(TEMPLATE_SPHERE,F37:F41,0))</f>
        <v>водоотведения</v>
      </c>
      <c r="G36" s="1115" t="str">
        <f>INDEX(G37:G41,MATCH(TEMPLATE_SPHERE,F37:F41,0))</f>
        <v>водоотведение</v>
      </c>
      <c r="O36" s="1076" t="s">
        <v>1377</v>
      </c>
      <c r="AX36" s="1122" t="s">
        <v>1635</v>
      </c>
      <c r="AZ36" s="1122" t="s">
        <v>547</v>
      </c>
      <c r="BE36" s="1122">
        <v>2034</v>
      </c>
      <c r="BL36" s="1070" t="s">
        <v>1636</v>
      </c>
    </row>
    <row customHeight="1" ht="11.25">
      <c r="A37" s="1076" t="s">
        <v>1637</v>
      </c>
      <c r="E37" s="409" t="s">
        <v>1638</v>
      </c>
      <c r="F37" s="1116" t="s">
        <v>840</v>
      </c>
      <c r="G37" s="409" t="s">
        <v>1639</v>
      </c>
      <c r="O37" s="1076" t="s">
        <v>1396</v>
      </c>
      <c r="AX37" s="1122" t="s">
        <v>1640</v>
      </c>
      <c r="AZ37" s="1122" t="s">
        <v>1286</v>
      </c>
      <c r="BE37" s="1122">
        <v>2035</v>
      </c>
    </row>
    <row customHeight="1" ht="11.25">
      <c r="A38" s="1076" t="s">
        <v>1641</v>
      </c>
      <c r="E38" s="409" t="s">
        <v>1642</v>
      </c>
      <c r="F38" s="1117" t="s">
        <v>886</v>
      </c>
      <c r="G38" s="409" t="s">
        <v>1643</v>
      </c>
      <c r="O38" s="1076" t="s">
        <v>1413</v>
      </c>
      <c r="AX38" s="1122" t="s">
        <v>1644</v>
      </c>
      <c r="AZ38" s="1122" t="s">
        <v>1321</v>
      </c>
      <c r="BE38" s="1122">
        <v>2036</v>
      </c>
      <c r="BH38" s="1069" t="s">
        <v>1645</v>
      </c>
      <c r="BJ38" s="1069" t="s">
        <v>1646</v>
      </c>
      <c r="BL38" s="1069" t="s">
        <v>1647</v>
      </c>
      <c r="BN38" s="1069" t="s">
        <v>1648</v>
      </c>
    </row>
    <row customHeight="1" ht="11.25">
      <c r="A39" s="1076" t="s">
        <v>1649</v>
      </c>
      <c r="E39" s="409" t="s">
        <v>1650</v>
      </c>
      <c r="F39" s="1117" t="s">
        <v>939</v>
      </c>
      <c r="G39" s="409" t="s">
        <v>1651</v>
      </c>
      <c r="O39" s="1076" t="s">
        <v>1429</v>
      </c>
      <c r="AX39" s="1122" t="s">
        <v>1652</v>
      </c>
      <c r="AZ39" s="1122" t="s">
        <v>1354</v>
      </c>
      <c r="BE39" s="1122">
        <v>2037</v>
      </c>
      <c r="BH39" s="1070" t="s">
        <v>1653</v>
      </c>
      <c r="BJ39" s="1219" t="s">
        <v>1653</v>
      </c>
      <c r="BL39" s="1219" t="s">
        <v>1653</v>
      </c>
      <c r="BN39" s="1070" t="s">
        <v>1654</v>
      </c>
    </row>
    <row customHeight="1" ht="11.25">
      <c r="A40" s="1076" t="s">
        <v>1655</v>
      </c>
      <c r="E40" s="409" t="s">
        <v>1656</v>
      </c>
      <c r="F40" s="1117" t="s">
        <v>926</v>
      </c>
      <c r="G40" s="409" t="s">
        <v>1657</v>
      </c>
      <c r="O40" s="1076" t="s">
        <v>1445</v>
      </c>
      <c r="AX40" s="1122" t="s">
        <v>1658</v>
      </c>
      <c r="BE40" s="1122">
        <v>2038</v>
      </c>
      <c r="BH40" s="1070" t="s">
        <v>1659</v>
      </c>
      <c r="BJ40" s="1219" t="s">
        <v>1059</v>
      </c>
      <c r="BL40" s="1219" t="s">
        <v>1059</v>
      </c>
      <c r="BN40" s="1070" t="s">
        <v>1093</v>
      </c>
    </row>
    <row customHeight="1" ht="11.25">
      <c r="A41" s="1076" t="s">
        <v>1660</v>
      </c>
      <c r="E41" s="409" t="s">
        <v>1661</v>
      </c>
      <c r="F41" s="1117" t="s">
        <v>1662</v>
      </c>
      <c r="G41" s="409" t="s">
        <v>1661</v>
      </c>
      <c r="O41" s="1076" t="s">
        <v>1461</v>
      </c>
      <c r="AX41" s="1122" t="s">
        <v>1663</v>
      </c>
      <c r="AZ41" s="1069" t="s">
        <v>1664</v>
      </c>
      <c r="BE41" s="1122">
        <v>2039</v>
      </c>
      <c r="BH41" s="1070" t="s">
        <v>1665</v>
      </c>
      <c r="BJ41" s="1219" t="s">
        <v>1055</v>
      </c>
      <c r="BL41" s="1219" t="s">
        <v>1055</v>
      </c>
      <c r="BN41" s="1070" t="s">
        <v>1080</v>
      </c>
    </row>
    <row customHeight="1" ht="11.25">
      <c r="A42" s="1076" t="s">
        <v>1666</v>
      </c>
      <c r="AX42" s="1122" t="s">
        <v>1667</v>
      </c>
      <c r="AZ42" s="1122" t="s">
        <v>1258</v>
      </c>
      <c r="BE42" s="1122">
        <v>2040</v>
      </c>
      <c r="BH42" s="1070" t="s">
        <v>1077</v>
      </c>
      <c r="BJ42" s="1219" t="s">
        <v>1057</v>
      </c>
      <c r="BL42" s="1219" t="s">
        <v>1057</v>
      </c>
      <c r="BN42" s="1070" t="s">
        <v>1668</v>
      </c>
    </row>
    <row customHeight="1" ht="11.25">
      <c r="A43" s="1076" t="s">
        <v>1669</v>
      </c>
      <c r="AX43" s="1122" t="s">
        <v>1670</v>
      </c>
      <c r="AZ43" s="1122" t="s">
        <v>1285</v>
      </c>
      <c r="BE43" s="1122">
        <v>2041</v>
      </c>
      <c r="BH43" s="1070" t="s">
        <v>1671</v>
      </c>
      <c r="BJ43" s="1219" t="s">
        <v>1665</v>
      </c>
      <c r="BL43" s="1219" t="s">
        <v>1665</v>
      </c>
      <c r="BN43" s="1070" t="s">
        <v>1672</v>
      </c>
    </row>
    <row customHeight="1" ht="11.25">
      <c r="A44" s="1076" t="s">
        <v>1673</v>
      </c>
      <c r="G44" s="1096">
        <f>YEAR(TODAY())</f>
        <v>2025</v>
      </c>
      <c r="I44" s="801" t="s">
        <v>1674</v>
      </c>
      <c r="J44" s="1091" t="s">
        <v>1675</v>
      </c>
      <c r="K44" s="1091" t="s">
        <v>1676</v>
      </c>
      <c r="AX44" s="1122" t="s">
        <v>1677</v>
      </c>
      <c r="AZ44" s="1122" t="s">
        <v>1320</v>
      </c>
      <c r="BE44" s="1122">
        <v>2042</v>
      </c>
      <c r="BH44" s="1070" t="s">
        <v>1678</v>
      </c>
      <c r="BJ44" s="1219" t="s">
        <v>1077</v>
      </c>
      <c r="BL44" s="1219" t="s">
        <v>1077</v>
      </c>
      <c r="BN44" s="1070" t="s">
        <v>1679</v>
      </c>
    </row>
    <row customHeight="1" ht="11.25">
      <c r="A45" s="1076" t="s">
        <v>1680</v>
      </c>
      <c r="D45" s="1113" t="s">
        <v>1681</v>
      </c>
      <c r="E45" s="1114" t="s">
        <v>1682</v>
      </c>
      <c r="F45" s="799" t="s">
        <v>1683</v>
      </c>
      <c r="G45" s="798" t="s">
        <v>1684</v>
      </c>
      <c r="H45" s="801" t="s">
        <v>1685</v>
      </c>
      <c r="I45" s="1743">
        <f>INDEX(PeriodIsEmptyList,MATCH(TEMPLATE_GROUP,CodeTemplateList,0),1)</f>
        <v>0</v>
      </c>
      <c r="J45" s="1746" t="str">
        <f>INDEX(NameTemplatesInTitleList,MATCH(TEMPLATE_GROUP,CodeTemplateList,0),1)</f>
        <v>Показатели, подлежащие раскрытию в сфере водоотведения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1686</v>
      </c>
      <c r="AZ45" s="1122" t="s">
        <v>1353</v>
      </c>
      <c r="BE45" s="1122">
        <v>2043</v>
      </c>
      <c r="BH45" s="1070" t="s">
        <v>1687</v>
      </c>
      <c r="BJ45" s="1219" t="s">
        <v>1071</v>
      </c>
      <c r="BL45" s="1219" t="s">
        <v>1071</v>
      </c>
      <c r="BN45" s="1070" t="s">
        <v>1688</v>
      </c>
    </row>
    <row customHeight="1" ht="11.25">
      <c r="A46" s="1076" t="s">
        <v>1689</v>
      </c>
      <c r="E46" s="409" t="s">
        <v>26</v>
      </c>
      <c r="F46" s="1116" t="s">
        <v>1690</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(водоотведения)</v>
      </c>
      <c r="K46" s="1748"/>
      <c r="AX46" s="1122" t="s">
        <v>1691</v>
      </c>
      <c r="AZ46" s="1122" t="s">
        <v>1377</v>
      </c>
      <c r="BE46" s="1122">
        <v>2044</v>
      </c>
      <c r="BH46" s="1070" t="s">
        <v>1080</v>
      </c>
      <c r="BJ46" s="1219" t="s">
        <v>1061</v>
      </c>
      <c r="BL46" s="1219" t="s">
        <v>1061</v>
      </c>
      <c r="BN46" s="1070" t="s">
        <v>1692</v>
      </c>
    </row>
    <row customHeight="1" ht="11.25">
      <c r="A47" s="1076" t="s">
        <v>1693</v>
      </c>
      <c r="E47" s="409" t="s">
        <v>33</v>
      </c>
      <c r="F47" s="1117" t="s">
        <v>1694</v>
      </c>
      <c r="G47" s="1118" t="str">
        <f>_xlfn.IFERROR(IF(f_year="","01.01."&amp;CURRENT_YEAR,IF(LEN(f_quart)=0,"01.01."&amp;f_year,IF(f_quart="I квартал","01.01."&amp;f_year,IF(f_quart="II квартал","01.04."&amp;f_year,(IF(f_quart="III квартал","01.07."&amp;f_year,"01.10."&amp;f_year)))))),"01.01."&amp;CURRENT_YEAR)</f>
        <v>01.01.2025</v>
      </c>
      <c r="H47" s="1118" t="str">
        <f>_xlfn.IFERROR(IF(f_year="","31.12."&amp;CURRENT_YEAR,IF(LEN(f_quart)=0,"31.12."&amp;f_year,IF(f_quart="I квартал","31.03."&amp;f_year,IF(f_quart="II квартал","30.06."&amp;f_year,(IF(f_quart="III квартал","30.09."&amp;f_year,"31.12."&amp;f_year)))))),"31.12."&amp;CURRENT_YEAR)</f>
        <v>31.12.2025</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8"/>
      <c r="AX47" s="1122" t="s">
        <v>1695</v>
      </c>
      <c r="AZ47" s="1122" t="s">
        <v>1396</v>
      </c>
      <c r="BE47" s="1122">
        <v>2045</v>
      </c>
      <c r="BH47" s="1070" t="s">
        <v>1668</v>
      </c>
      <c r="BJ47" s="1219" t="s">
        <v>1063</v>
      </c>
      <c r="BL47" s="1219" t="s">
        <v>1063</v>
      </c>
      <c r="BN47" s="1070" t="s">
        <v>1696</v>
      </c>
    </row>
    <row customHeight="1" ht="11.25">
      <c r="A48" s="1076" t="s">
        <v>1697</v>
      </c>
      <c r="E48" s="409" t="s">
        <v>1698</v>
      </c>
      <c r="F48" s="1117" t="s">
        <v>1699</v>
      </c>
      <c r="G48" s="1118" t="str">
        <f>_xlfn.IFERROR(IF(f_year="","01.01."&amp;CURRENT_YEAR,"01.01."&amp;f_year),"01.01."&amp;CURRENT_YEAR)</f>
        <v>01.01.2025</v>
      </c>
      <c r="H48" s="1118" t="str">
        <f>_xlfn.IFERROR(IF(f_year="","31.12."&amp;CURRENT_YEAR,"31.12."&amp;f_year),"31.12."&amp;CURRENT_YEAR)</f>
        <v>31.12.2025</v>
      </c>
      <c r="I48" s="1744">
        <f>IF(f_year="",TRUE,FALSE)</f>
        <v>1</v>
      </c>
      <c r="J48" s="1747" t="s">
        <v>1700</v>
      </c>
      <c r="K48" s="1748"/>
      <c r="AX48" s="1122" t="s">
        <v>1701</v>
      </c>
      <c r="AZ48" s="1122" t="s">
        <v>1413</v>
      </c>
      <c r="BE48" s="1122">
        <v>2046</v>
      </c>
      <c r="BH48" s="1070" t="s">
        <v>1672</v>
      </c>
      <c r="BJ48" s="1219" t="s">
        <v>1065</v>
      </c>
      <c r="BL48" s="1219" t="s">
        <v>1065</v>
      </c>
      <c r="BN48" s="1070" t="s">
        <v>1702</v>
      </c>
    </row>
    <row customHeight="1" ht="11.25">
      <c r="A49" s="1076" t="s">
        <v>1703</v>
      </c>
      <c r="E49" s="409" t="s">
        <v>1704</v>
      </c>
      <c r="F49" s="1117" t="s">
        <v>1705</v>
      </c>
      <c r="G49" s="1118" t="str">
        <f>_xlfn.IFERROR(IF(f_year="","01.01."&amp;CURRENT_YEAR,"01.01."&amp;f_year),"01.01."&amp;CURRENT_YEAR)</f>
        <v>01.01.2025</v>
      </c>
      <c r="H49" s="1118" t="str">
        <f>_xlfn.IFERROR(IF(f_year="","31.12."&amp;CURRENT_YEAR,"31.12."&amp;f_year),"31.12."&amp;CURRENT_YEAR)</f>
        <v>31.12.2025</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8"/>
      <c r="AX49" s="1122" t="s">
        <v>1706</v>
      </c>
      <c r="AZ49" s="1122" t="s">
        <v>1429</v>
      </c>
      <c r="BE49" s="1122">
        <v>2047</v>
      </c>
      <c r="BH49" s="1070" t="s">
        <v>1081</v>
      </c>
      <c r="BJ49" s="1219" t="s">
        <v>1067</v>
      </c>
      <c r="BL49" s="1219" t="s">
        <v>1067</v>
      </c>
    </row>
    <row customHeight="1" ht="11.25">
      <c r="A50" s="1076" t="s">
        <v>1707</v>
      </c>
      <c r="E50" s="409" t="s">
        <v>1708</v>
      </c>
      <c r="F50" s="1117" t="s">
        <v>1051</v>
      </c>
      <c r="G50" s="1118" t="str">
        <f>_xlfn.IFERROR(IF(f_year="","01.01."&amp;CURRENT_YEAR,"01.01."&amp;f_year),"01.01."&amp;CURRENT_YEAR)</f>
        <v>01.01.2025</v>
      </c>
      <c r="H50" s="1118" t="str">
        <f>_xlfn.IFERROR(IF(f_year="","31.12."&amp;CURRENT_YEAR,"31.12."&amp;f_year),"31.12."&amp;CURRENT_YEAR)</f>
        <v>31.12.2025</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8"/>
      <c r="AX50" s="1122" t="s">
        <v>1709</v>
      </c>
      <c r="AZ50" s="1122" t="s">
        <v>1445</v>
      </c>
      <c r="BE50" s="1122">
        <v>2048</v>
      </c>
      <c r="BH50" s="1070" t="s">
        <v>1679</v>
      </c>
      <c r="BJ50" s="1219" t="s">
        <v>1069</v>
      </c>
      <c r="BL50" s="1219" t="s">
        <v>1069</v>
      </c>
    </row>
    <row customHeight="1" ht="11.25">
      <c r="A51" s="1076" t="s">
        <v>1710</v>
      </c>
      <c r="E51" s="409" t="s">
        <v>1711</v>
      </c>
      <c r="F51" s="1117" t="s">
        <v>1712</v>
      </c>
      <c r="G51" s="1118" t="str">
        <f>_xlfn.IFERROR(IF(TITLE_PERIOD_START="","01.01."&amp;CURRENT_YEAR,"01.01."&amp;YEAR(TITLE_PERIOD_START)),"01.01."&amp;CURRENT_YEAR)</f>
        <v>01.01.2023</v>
      </c>
      <c r="H51" s="1118" t="str">
        <f>_xlfn.IFERROR(IF(TITLE_PERIOD_END="","31.12."&amp;CURRENT_YEAR,"31.12."&amp;YEAR(TITLE_PERIOD_END)),"31.12."&amp;CURRENT_YEAR)</f>
        <v>31.12.2027</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1713</v>
      </c>
      <c r="AZ51" s="1122" t="s">
        <v>1461</v>
      </c>
      <c r="BE51" s="1122">
        <v>2049</v>
      </c>
      <c r="BH51" s="1070" t="s">
        <v>1688</v>
      </c>
      <c r="BJ51" s="1219" t="s">
        <v>1714</v>
      </c>
      <c r="BL51" s="1219" t="s">
        <v>1714</v>
      </c>
    </row>
    <row customHeight="1" ht="11.25">
      <c r="A52" s="1076" t="s">
        <v>1715</v>
      </c>
      <c r="E52" s="409" t="s">
        <v>1716</v>
      </c>
      <c r="F52" s="1117" t="s">
        <v>1682</v>
      </c>
      <c r="G52" s="1118" t="str">
        <f>_xlfn.IFERROR(IF(TITLE_PERIOD_START="","01.01."&amp;CURRENT_YEAR,"01.01."&amp;YEAR(TITLE_PERIOD_START)),"01.01."&amp;CURRENT_YEAR)</f>
        <v>01.01.2023</v>
      </c>
      <c r="H52" s="1118" t="str">
        <f>_xlfn.IFERROR(IF(TITLE_PERIOD_END="","31.12."&amp;CURRENT_YEAR,"31.12."&amp;YEAR(TITLE_PERIOD_END)),"31.12."&amp;CURRENT_YEAR)</f>
        <v>31.12.2027</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водоотведения (цены и тарифы)</v>
      </c>
      <c r="K52" s="1748"/>
      <c r="AX52" s="1122" t="s">
        <v>1717</v>
      </c>
      <c r="AZ52" s="1122" t="s">
        <v>547</v>
      </c>
      <c r="BE52" s="1122">
        <v>2050</v>
      </c>
      <c r="BH52" s="1070" t="s">
        <v>1692</v>
      </c>
      <c r="BJ52" s="1219" t="s">
        <v>1080</v>
      </c>
      <c r="BL52" s="1219" t="s">
        <v>1080</v>
      </c>
    </row>
    <row customHeight="1" ht="11.25">
      <c r="A53" s="1076" t="s">
        <v>1718</v>
      </c>
      <c r="E53" s="409" t="s">
        <v>1719</v>
      </c>
      <c r="F53" s="1117" t="s">
        <v>1719</v>
      </c>
      <c r="G53" s="1118" t="str">
        <f>_xlfn.IFERROR(IF(f_year="","01.01."&amp;CURRENT_YEAR,"01.01."&amp;f_year),"01.01."&amp;CURRENT_YEAR)</f>
        <v>01.01.2025</v>
      </c>
      <c r="H53" s="1118" t="str">
        <f>_xlfn.IFERROR(IF(f_year="","31.12."&amp;CURRENT_YEAR,"31.12."&amp;f_year),"31.12."&amp;CURRENT_YEAR)</f>
        <v>31.12.2025</v>
      </c>
      <c r="I53" s="1744">
        <f>IF(AND(f_year="",TITLE_DATE_FIL=""),TRUE,FALSE)</f>
        <v>1</v>
      </c>
      <c r="J53" s="1747" t="s">
        <v>1720</v>
      </c>
      <c r="K53" s="1748"/>
      <c r="AX53" s="1122" t="s">
        <v>1721</v>
      </c>
      <c r="BE53" s="1122">
        <v>2051</v>
      </c>
      <c r="BH53" s="1070" t="s">
        <v>1696</v>
      </c>
      <c r="BJ53" s="1219" t="s">
        <v>1668</v>
      </c>
      <c r="BL53" s="1219" t="s">
        <v>1668</v>
      </c>
    </row>
    <row customHeight="1" ht="11.25">
      <c r="A54" s="1076" t="s">
        <v>1722</v>
      </c>
      <c r="AX54" s="1122" t="s">
        <v>1723</v>
      </c>
      <c r="AZ54" s="1069" t="s">
        <v>1724</v>
      </c>
      <c r="BE54" s="1122">
        <v>2052</v>
      </c>
      <c r="BH54" s="1070" t="s">
        <v>1702</v>
      </c>
      <c r="BJ54" s="1219" t="s">
        <v>1672</v>
      </c>
      <c r="BL54" s="1219" t="s">
        <v>1672</v>
      </c>
    </row>
    <row customHeight="1" ht="11.25">
      <c r="A55" s="1076" t="s">
        <v>1725</v>
      </c>
      <c r="AX55" s="1122" t="s">
        <v>1726</v>
      </c>
      <c r="AZ55" s="1122" t="s">
        <v>1261</v>
      </c>
      <c r="BE55" s="1122">
        <v>2053</v>
      </c>
      <c r="BH55" s="1072" t="s">
        <v>28</v>
      </c>
      <c r="BJ55" s="1219" t="s">
        <v>1081</v>
      </c>
      <c r="BL55" s="1219" t="s">
        <v>1081</v>
      </c>
    </row>
    <row customHeight="1" ht="11.25">
      <c r="A56" s="1076" t="s">
        <v>1727</v>
      </c>
      <c r="D56" s="1120" t="s">
        <v>1728</v>
      </c>
      <c r="E56" s="1097" t="s">
        <v>1729</v>
      </c>
      <c r="F56" s="1076" t="s">
        <v>1730</v>
      </c>
      <c r="AX56" s="1122" t="s">
        <v>1731</v>
      </c>
      <c r="AZ56" s="1122" t="s">
        <v>1288</v>
      </c>
      <c r="BE56" s="1122">
        <v>2054</v>
      </c>
      <c r="BH56" s="1072" t="s">
        <v>28</v>
      </c>
      <c r="BJ56" s="1219" t="s">
        <v>1679</v>
      </c>
      <c r="BL56" s="1219" t="s">
        <v>1679</v>
      </c>
    </row>
    <row customHeight="1" ht="11.25">
      <c r="A57" s="1076" t="s">
        <v>1732</v>
      </c>
      <c r="D57" s="1120" t="s">
        <v>1733</v>
      </c>
      <c r="E57" s="1097" t="s">
        <v>125</v>
      </c>
      <c r="F57" s="1076" t="s">
        <v>1730</v>
      </c>
      <c r="AX57" s="1122" t="s">
        <v>1734</v>
      </c>
      <c r="AZ57" s="1122" t="s">
        <v>1323</v>
      </c>
      <c r="BE57" s="1122">
        <v>2055</v>
      </c>
      <c r="BJ57" s="1219" t="s">
        <v>1688</v>
      </c>
      <c r="BL57" s="1219" t="s">
        <v>1688</v>
      </c>
    </row>
    <row customHeight="1" ht="11.25">
      <c r="A58" s="1076" t="s">
        <v>1735</v>
      </c>
      <c r="D58" s="1120" t="s">
        <v>1736</v>
      </c>
      <c r="E58" s="1097" t="s">
        <v>125</v>
      </c>
      <c r="F58" s="1076" t="s">
        <v>1730</v>
      </c>
      <c r="AX58" s="1122" t="s">
        <v>103</v>
      </c>
      <c r="BE58" s="1122">
        <v>2056</v>
      </c>
      <c r="BJ58" s="1219" t="s">
        <v>1692</v>
      </c>
      <c r="BL58" s="1219" t="s">
        <v>1692</v>
      </c>
    </row>
    <row customHeight="1" ht="11.25">
      <c r="A59" s="1076" t="s">
        <v>1737</v>
      </c>
      <c r="D59" s="1120" t="s">
        <v>145</v>
      </c>
      <c r="E59" s="1097" t="s">
        <v>1624</v>
      </c>
      <c r="F59" s="1076" t="s">
        <v>1738</v>
      </c>
      <c r="AX59" s="1122" t="s">
        <v>1739</v>
      </c>
      <c r="AZ59" s="1069" t="s">
        <v>1740</v>
      </c>
      <c r="BE59" s="1122">
        <v>2057</v>
      </c>
      <c r="BJ59" s="1219" t="s">
        <v>1696</v>
      </c>
      <c r="BL59" s="1219" t="s">
        <v>1696</v>
      </c>
    </row>
    <row customHeight="1" ht="11.25">
      <c r="A60" s="1076" t="s">
        <v>1741</v>
      </c>
      <c r="D60" s="1120" t="s">
        <v>1742</v>
      </c>
      <c r="E60" s="1097" t="s">
        <v>1624</v>
      </c>
      <c r="F60" s="1076" t="s">
        <v>1738</v>
      </c>
      <c r="AX60" s="1122" t="s">
        <v>1743</v>
      </c>
      <c r="AZ60" s="1122" t="s">
        <v>1262</v>
      </c>
      <c r="BE60" s="1122">
        <v>2058</v>
      </c>
      <c r="BJ60" s="1219" t="s">
        <v>1702</v>
      </c>
      <c r="BL60" s="1219" t="s">
        <v>1702</v>
      </c>
    </row>
    <row customHeight="1" ht="11.25">
      <c r="A61" s="1076" t="s">
        <v>1744</v>
      </c>
      <c r="D61" s="1120" t="s">
        <v>1745</v>
      </c>
      <c r="E61" s="1097" t="s">
        <v>1624</v>
      </c>
      <c r="F61" s="1076" t="s">
        <v>1738</v>
      </c>
      <c r="AX61" s="1122" t="s">
        <v>1746</v>
      </c>
      <c r="AZ61" s="1122" t="s">
        <v>1289</v>
      </c>
      <c r="BE61" s="1122">
        <v>2059</v>
      </c>
      <c r="BL61" s="1219" t="s">
        <v>1073</v>
      </c>
    </row>
    <row customHeight="1" ht="11.25">
      <c r="A62" s="1076" t="s">
        <v>16</v>
      </c>
      <c r="D62" s="1120" t="s">
        <v>144</v>
      </c>
      <c r="E62" s="1097">
        <v>32</v>
      </c>
      <c r="F62" s="1076" t="s">
        <v>1738</v>
      </c>
      <c r="AZ62" s="1122" t="s">
        <v>1324</v>
      </c>
      <c r="BE62" s="1122">
        <v>2060</v>
      </c>
      <c r="BL62" s="1219" t="s">
        <v>1075</v>
      </c>
    </row>
    <row customHeight="1" ht="11.25">
      <c r="A63" s="1076" t="s">
        <v>1747</v>
      </c>
      <c r="D63" s="1120" t="s">
        <v>1748</v>
      </c>
      <c r="E63" s="1097">
        <v>32</v>
      </c>
      <c r="F63" s="1076" t="s">
        <v>1738</v>
      </c>
      <c r="AZ63" s="1122" t="s">
        <v>1355</v>
      </c>
      <c r="BE63" s="1122">
        <v>2061</v>
      </c>
    </row>
    <row customHeight="1" ht="11.25">
      <c r="A64" s="1076" t="s">
        <v>1749</v>
      </c>
      <c r="D64" s="1120" t="s">
        <v>1750</v>
      </c>
      <c r="E64" s="1097">
        <v>32</v>
      </c>
      <c r="F64" s="1076" t="s">
        <v>1738</v>
      </c>
      <c r="AZ64" s="1122" t="s">
        <v>1378</v>
      </c>
      <c r="BE64" s="1122">
        <v>2062</v>
      </c>
    </row>
    <row customHeight="1" ht="11.25">
      <c r="A65" s="1076" t="s">
        <v>1751</v>
      </c>
      <c r="D65" s="1076"/>
      <c r="BE65" s="1122">
        <v>2063</v>
      </c>
    </row>
    <row customHeight="1" ht="11.25">
      <c r="A66" s="1076" t="s">
        <v>1752</v>
      </c>
      <c r="AZ66" s="1069" t="s">
        <v>1753</v>
      </c>
      <c r="BE66" s="1122">
        <v>2064</v>
      </c>
    </row>
    <row customHeight="1" ht="11.25">
      <c r="A67" s="1076" t="s">
        <v>1754</v>
      </c>
      <c r="AZ67" s="1122" t="s">
        <v>1263</v>
      </c>
      <c r="BE67" s="1122">
        <v>2065</v>
      </c>
    </row>
    <row customHeight="1" ht="11.25">
      <c r="A68" s="1076" t="s">
        <v>1755</v>
      </c>
      <c r="AZ68" s="1122" t="s">
        <v>1290</v>
      </c>
      <c r="BE68" s="1122">
        <v>2066</v>
      </c>
      <c r="BH68" s="1069" t="s">
        <v>1756</v>
      </c>
      <c r="BJ68" s="1069" t="s">
        <v>1757</v>
      </c>
      <c r="BL68" s="1069" t="s">
        <v>1758</v>
      </c>
      <c r="BN68" s="1069" t="s">
        <v>1759</v>
      </c>
    </row>
    <row customHeight="1" ht="11.25">
      <c r="A69" s="1076" t="s">
        <v>1760</v>
      </c>
      <c r="AZ69" s="1122" t="s">
        <v>1325</v>
      </c>
      <c r="BE69" s="1122">
        <v>2067</v>
      </c>
      <c r="BH69" s="1070" t="s">
        <v>1761</v>
      </c>
      <c r="BI69" s="1119" t="s">
        <v>124</v>
      </c>
      <c r="BJ69" s="1070" t="s">
        <v>1762</v>
      </c>
      <c r="BK69" s="1119" t="s">
        <v>124</v>
      </c>
      <c r="BL69" s="1070" t="s">
        <v>1763</v>
      </c>
      <c r="BM69" s="1072" t="s">
        <v>124</v>
      </c>
      <c r="BN69" s="1070" t="s">
        <v>1764</v>
      </c>
    </row>
    <row customHeight="1" ht="11.25">
      <c r="A70" s="1076" t="s">
        <v>1765</v>
      </c>
      <c r="AZ70" s="1122" t="s">
        <v>1356</v>
      </c>
      <c r="BE70" s="1122">
        <v>2068</v>
      </c>
      <c r="BH70" s="1070" t="s">
        <v>1766</v>
      </c>
      <c r="BJ70" s="1070" t="s">
        <v>1767</v>
      </c>
      <c r="BL70" s="1070" t="s">
        <v>1768</v>
      </c>
      <c r="BN70" s="1070" t="s">
        <v>1769</v>
      </c>
    </row>
    <row customHeight="1" ht="11.25">
      <c r="A71" s="1076" t="s">
        <v>1770</v>
      </c>
      <c r="AZ71" s="1122" t="s">
        <v>1358</v>
      </c>
      <c r="BE71" s="1122">
        <v>2069</v>
      </c>
      <c r="BH71" s="1070" t="s">
        <v>1771</v>
      </c>
      <c r="BI71" s="1119" t="s">
        <v>94</v>
      </c>
      <c r="BJ71" s="1070" t="s">
        <v>1772</v>
      </c>
      <c r="BK71" s="1119" t="s">
        <v>94</v>
      </c>
      <c r="BL71" s="1070" t="s">
        <v>1773</v>
      </c>
      <c r="BM71" s="1072" t="s">
        <v>94</v>
      </c>
      <c r="BN71" s="1070" t="s">
        <v>1774</v>
      </c>
    </row>
    <row customHeight="1" ht="11.25">
      <c r="A72" s="1076" t="s">
        <v>1775</v>
      </c>
      <c r="AZ72" s="1122" t="s">
        <v>19</v>
      </c>
      <c r="BE72" s="1122">
        <v>2070</v>
      </c>
      <c r="BH72" s="1070" t="s">
        <v>1776</v>
      </c>
      <c r="BJ72" s="1070" t="s">
        <v>1776</v>
      </c>
      <c r="BL72" s="1070" t="s">
        <v>1776</v>
      </c>
      <c r="BN72" s="1070" t="s">
        <v>1777</v>
      </c>
    </row>
    <row customHeight="1" ht="11.25">
      <c r="A73" s="1076" t="s">
        <v>1778</v>
      </c>
      <c r="BH73" s="1070" t="s">
        <v>1779</v>
      </c>
      <c r="BI73" s="1119" t="s">
        <v>125</v>
      </c>
      <c r="BJ73" s="1070" t="s">
        <v>1780</v>
      </c>
      <c r="BK73" s="1119" t="s">
        <v>125</v>
      </c>
      <c r="BL73" s="1070" t="s">
        <v>1781</v>
      </c>
      <c r="BM73" s="1072" t="s">
        <v>125</v>
      </c>
      <c r="BN73" s="1070" t="s">
        <v>1782</v>
      </c>
    </row>
    <row customHeight="1" ht="11.25">
      <c r="A74" s="1076" t="s">
        <v>1783</v>
      </c>
      <c r="BH74" s="1070" t="s">
        <v>1784</v>
      </c>
      <c r="BJ74" s="1070" t="s">
        <v>1785</v>
      </c>
      <c r="BL74" s="1070" t="s">
        <v>1786</v>
      </c>
      <c r="BN74" s="1070" t="s">
        <v>1787</v>
      </c>
    </row>
    <row customHeight="1" ht="11.25">
      <c r="A75" s="1076" t="s">
        <v>1788</v>
      </c>
      <c r="AZ75" s="1069" t="s">
        <v>1789</v>
      </c>
      <c r="BH75" s="1070" t="s">
        <v>1790</v>
      </c>
      <c r="BJ75" s="1070" t="s">
        <v>1790</v>
      </c>
      <c r="BL75" s="1070" t="s">
        <v>1790</v>
      </c>
    </row>
    <row customHeight="1" ht="11.25">
      <c r="A76" s="1076" t="s">
        <v>1791</v>
      </c>
      <c r="AZ76" s="1122" t="s">
        <v>1272</v>
      </c>
      <c r="BH76" s="1070" t="s">
        <v>1792</v>
      </c>
      <c r="BJ76" s="1070" t="s">
        <v>1793</v>
      </c>
      <c r="BL76" s="1070" t="s">
        <v>1794</v>
      </c>
    </row>
    <row customHeight="1" ht="11.25">
      <c r="A77" s="1076" t="s">
        <v>1795</v>
      </c>
      <c r="AZ77" s="1122" t="s">
        <v>1300</v>
      </c>
    </row>
    <row customHeight="1" ht="11.25">
      <c r="A78" s="1076" t="s">
        <v>1796</v>
      </c>
      <c r="AZ78" s="1122" t="s">
        <v>1332</v>
      </c>
    </row>
    <row customHeight="1" ht="11.25">
      <c r="A79" s="1076" t="s">
        <v>1797</v>
      </c>
      <c r="AZ79" s="1122" t="s">
        <v>1362</v>
      </c>
      <c r="BH79" s="1069" t="s">
        <v>1798</v>
      </c>
      <c r="BJ79" s="1069" t="s">
        <v>1799</v>
      </c>
      <c r="BL79" s="1069" t="s">
        <v>1800</v>
      </c>
    </row>
    <row customHeight="1" ht="11.25">
      <c r="A80" s="1076" t="s">
        <v>1801</v>
      </c>
      <c r="AZ80" s="1122" t="s">
        <v>1383</v>
      </c>
      <c r="BH80" s="1070" t="s">
        <v>1802</v>
      </c>
      <c r="BJ80" s="1070" t="s">
        <v>1803</v>
      </c>
      <c r="BL80" s="1070" t="s">
        <v>1804</v>
      </c>
    </row>
    <row customHeight="1" ht="11.25">
      <c r="A81" s="1076" t="s">
        <v>1805</v>
      </c>
      <c r="AZ81" s="1122" t="s">
        <v>1400</v>
      </c>
      <c r="BH81" s="1070" t="s">
        <v>1806</v>
      </c>
      <c r="BJ81" s="1070" t="s">
        <v>1807</v>
      </c>
      <c r="BL81" s="1070" t="s">
        <v>1808</v>
      </c>
    </row>
    <row customHeight="1" ht="11.25">
      <c r="A82" s="1076" t="s">
        <v>1809</v>
      </c>
      <c r="AZ82" s="1122" t="s">
        <v>1415</v>
      </c>
      <c r="BH82" s="1070" t="s">
        <v>1810</v>
      </c>
      <c r="BJ82" s="1070" t="s">
        <v>1811</v>
      </c>
      <c r="BL82" s="1070" t="s">
        <v>1812</v>
      </c>
    </row>
    <row customHeight="1" ht="11.25">
      <c r="A83" s="1076" t="s">
        <v>1813</v>
      </c>
      <c r="BH83" s="1070" t="s">
        <v>1814</v>
      </c>
      <c r="BJ83" s="1070" t="s">
        <v>1815</v>
      </c>
      <c r="BL83" s="1070" t="s">
        <v>1816</v>
      </c>
    </row>
    <row customHeight="1" ht="11.25">
      <c r="A84" s="1076" t="s">
        <v>1817</v>
      </c>
      <c r="AZ84" s="1069" t="s">
        <v>1818</v>
      </c>
    </row>
    <row customHeight="1" ht="11.25">
      <c r="A85" s="1872" t="s">
        <v>1819</v>
      </c>
      <c r="AZ85" s="1122" t="s">
        <v>1820</v>
      </c>
    </row>
    <row customHeight="1" ht="11.25">
      <c r="A86" s="1076" t="s">
        <v>1821</v>
      </c>
      <c r="AZ86" s="1122" t="s">
        <v>1822</v>
      </c>
      <c r="BH86" s="1069" t="s">
        <v>1823</v>
      </c>
      <c r="BJ86" s="1069" t="s">
        <v>1824</v>
      </c>
      <c r="BL86" s="1069" t="s">
        <v>1825</v>
      </c>
    </row>
    <row customHeight="1" ht="11.25">
      <c r="A87" s="1076" t="s">
        <v>1826</v>
      </c>
      <c r="AZ87" s="1122" t="s">
        <v>1827</v>
      </c>
      <c r="BH87" s="1070" t="s">
        <v>1828</v>
      </c>
      <c r="BJ87" s="1070" t="s">
        <v>1829</v>
      </c>
      <c r="BL87" s="1070" t="s">
        <v>1830</v>
      </c>
    </row>
    <row customHeight="1" ht="11.25">
      <c r="A88" s="1076" t="s">
        <v>1831</v>
      </c>
      <c r="AZ88" s="1608"/>
      <c r="BH88" s="1070" t="s">
        <v>1832</v>
      </c>
      <c r="BJ88" s="1070" t="s">
        <v>1833</v>
      </c>
      <c r="BL88" s="1070" t="s">
        <v>1834</v>
      </c>
    </row>
    <row customHeight="1" ht="11.25">
      <c r="A89" s="1076" t="s">
        <v>1835</v>
      </c>
      <c r="AZ89" s="1069" t="s">
        <v>1836</v>
      </c>
    </row>
    <row customHeight="1" ht="11.25">
      <c r="A90" s="1076" t="s">
        <v>1837</v>
      </c>
      <c r="AZ90" s="1122" t="s">
        <v>1051</v>
      </c>
    </row>
    <row customHeight="1" ht="11.25">
      <c r="A91" s="1076" t="s">
        <v>1838</v>
      </c>
      <c r="AZ91" s="1122" t="s">
        <v>1087</v>
      </c>
      <c r="BH91" s="1069" t="s">
        <v>1839</v>
      </c>
      <c r="BJ91" s="1069" t="s">
        <v>1840</v>
      </c>
      <c r="BL91" s="1069" t="s">
        <v>1841</v>
      </c>
    </row>
    <row customHeight="1" ht="11.25">
      <c r="AZ92" s="1122" t="s">
        <v>1842</v>
      </c>
      <c r="BH92" s="1070" t="s">
        <v>1843</v>
      </c>
      <c r="BJ92" s="1070" t="s">
        <v>1844</v>
      </c>
      <c r="BL92" s="1070" t="s">
        <v>1845</v>
      </c>
    </row>
    <row customHeight="1" ht="11.25">
      <c r="AZ93" s="1122" t="s">
        <v>1846</v>
      </c>
      <c r="BH93" s="1070" t="s">
        <v>1847</v>
      </c>
      <c r="BJ93" s="1070" t="s">
        <v>1848</v>
      </c>
      <c r="BL93" s="1070" t="s">
        <v>1849</v>
      </c>
    </row>
    <row customHeight="1" ht="11.25">
      <c r="AZ94" s="1122" t="s">
        <v>1850</v>
      </c>
    </row>
    <row r="96" customHeight="1" ht="11.25">
      <c r="AZ96" s="1069" t="s">
        <v>1851</v>
      </c>
      <c r="BH96" s="1069" t="s">
        <v>1852</v>
      </c>
      <c r="BJ96" s="1069" t="s">
        <v>1853</v>
      </c>
      <c r="BL96" s="1069" t="s">
        <v>1854</v>
      </c>
      <c r="BN96" s="1069" t="s">
        <v>1855</v>
      </c>
    </row>
    <row customHeight="1" ht="11.25">
      <c r="AZ97" s="1903" t="s">
        <v>1856</v>
      </c>
      <c r="BA97" s="1904" t="s">
        <v>1857</v>
      </c>
      <c r="BH97" s="1070" t="s">
        <v>1858</v>
      </c>
      <c r="BJ97" s="1070" t="s">
        <v>1859</v>
      </c>
      <c r="BL97" s="1070" t="s">
        <v>1860</v>
      </c>
      <c r="BN97" s="1070" t="s">
        <v>1861</v>
      </c>
    </row>
    <row customHeight="1" ht="11.25">
      <c r="AZ98" s="1903" t="s">
        <v>1862</v>
      </c>
      <c r="BA98" s="1904" t="s">
        <v>1863</v>
      </c>
      <c r="BH98" s="1070" t="s">
        <v>1864</v>
      </c>
      <c r="BJ98" s="1070" t="s">
        <v>1865</v>
      </c>
      <c r="BL98" s="1070" t="s">
        <v>1866</v>
      </c>
      <c r="BN98" s="1070" t="s">
        <v>1867</v>
      </c>
    </row>
    <row customHeight="1" ht="22.5">
      <c r="AZ99" s="1903" t="s">
        <v>1868</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1869</v>
      </c>
      <c r="BJ99" s="1070" t="s">
        <v>1870</v>
      </c>
      <c r="BL99" s="1070" t="s">
        <v>1871</v>
      </c>
      <c r="BN99" s="1070" t="s">
        <v>1872</v>
      </c>
    </row>
    <row customHeight="1" ht="22.5">
      <c r="AZ100" s="1903" t="s">
        <v>1873</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1461</v>
      </c>
      <c r="BL100" s="1070" t="s">
        <v>1461</v>
      </c>
      <c r="BN100" s="1070" t="s">
        <v>1874</v>
      </c>
    </row>
    <row customHeight="1" ht="22.5">
      <c r="AZ101" s="1903" t="s">
        <v>1875</v>
      </c>
      <c r="BA101" s="1904" t="s">
        <v>1876</v>
      </c>
      <c r="BN101" s="1070" t="s">
        <v>1877</v>
      </c>
    </row>
    <row customHeight="1" ht="22.5">
      <c r="AZ102" s="1903" t="s">
        <v>1878</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1879</v>
      </c>
    </row>
    <row customHeight="1" ht="11.25">
      <c r="AZ103" s="1903" t="s">
        <v>1880</v>
      </c>
      <c r="BA103" s="1904" t="s">
        <v>1881</v>
      </c>
      <c r="BN103" s="1070" t="s">
        <v>1882</v>
      </c>
    </row>
    <row customHeight="1" ht="11.25">
      <c r="BN104" s="1070" t="s">
        <v>1883</v>
      </c>
    </row>
    <row customHeight="1" ht="11.25">
      <c r="AZ105" s="1694" t="s">
        <v>1884</v>
      </c>
    </row>
    <row customHeight="1" ht="11.25">
      <c r="AZ106" s="1122" t="s">
        <v>1885</v>
      </c>
    </row>
    <row customHeight="1" ht="11.25">
      <c r="AZ107" s="1122" t="s">
        <v>1886</v>
      </c>
      <c r="BH107" s="1069" t="s">
        <v>1887</v>
      </c>
      <c r="BJ107" s="1069" t="s">
        <v>1888</v>
      </c>
      <c r="BL107" s="1069" t="s">
        <v>1889</v>
      </c>
      <c r="BN107" s="1069" t="s">
        <v>1890</v>
      </c>
    </row>
    <row customHeight="1" ht="11.25">
      <c r="AZ108" s="1122" t="s">
        <v>604</v>
      </c>
      <c r="BH108" s="1070" t="s">
        <v>1891</v>
      </c>
      <c r="BJ108" s="1070" t="s">
        <v>1892</v>
      </c>
      <c r="BL108" s="1070" t="s">
        <v>1547</v>
      </c>
      <c r="BN108" s="1070" t="s">
        <v>1893</v>
      </c>
    </row>
    <row customHeight="1" ht="11.25">
      <c r="BH109" s="1070" t="s">
        <v>1894</v>
      </c>
    </row>
    <row customHeight="1" ht="11.25">
      <c r="AZ110" s="1694" t="s">
        <v>1895</v>
      </c>
      <c r="BH110" s="1070" t="s">
        <v>1894</v>
      </c>
    </row>
    <row customHeight="1" ht="11.25">
      <c r="AZ111" s="1903" t="s">
        <v>1856</v>
      </c>
      <c r="BA111" s="1904" t="s">
        <v>1857</v>
      </c>
    </row>
    <row customHeight="1" ht="11.25">
      <c r="AZ112" s="1903" t="s">
        <v>1862</v>
      </c>
      <c r="BA112" s="1904" t="s">
        <v>1863</v>
      </c>
    </row>
    <row customHeight="1" ht="22.5">
      <c r="AZ113" s="1903" t="s">
        <v>1868</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1873</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1896</v>
      </c>
    </row>
    <row customHeight="1" ht="22.5">
      <c r="AZ115" s="1903" t="s">
        <v>1878</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547</v>
      </c>
    </row>
    <row customHeight="1" ht="11.25">
      <c r="AZ116" s="1903" t="s">
        <v>1880</v>
      </c>
      <c r="BA116" s="1904" t="s">
        <v>1881</v>
      </c>
      <c r="BH116" s="1070" t="s">
        <v>1286</v>
      </c>
    </row>
    <row customHeight="1" ht="11.25">
      <c r="BH117" s="1070" t="s">
        <v>1321</v>
      </c>
    </row>
    <row customHeight="1" ht="11.25">
      <c r="BH118" s="1070" t="s">
        <v>1354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2A00C-CFAF-2EB1-80FB-25E7282B501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323</v>
      </c>
      <c r="J1" s="457" t="s">
        <v>14</v>
      </c>
    </row>
    <row customHeight="1" ht="22.5" hidden="1">
      <c r="A2" s="504"/>
      <c r="B2" s="504"/>
      <c r="C2" s="1732" t="s">
        <v>108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Республика Мордовия</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324</v>
      </c>
      <c r="E9" s="2207"/>
      <c r="F9" s="2207"/>
      <c r="G9" s="2210" t="s">
        <v>325</v>
      </c>
      <c r="J9" s="457">
        <v>11</v>
      </c>
    </row>
    <row customHeight="1" ht="11.549999999999999">
      <c r="A10" s="504"/>
      <c r="B10" s="504"/>
      <c r="C10" s="459"/>
      <c r="D10" s="1476" t="s">
        <v>92</v>
      </c>
      <c r="E10" s="1478" t="s">
        <v>326</v>
      </c>
      <c r="F10" s="1478" t="s">
        <v>327</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МП г.о. Саранск "Саранское водопроводно-канализационное хозяйство"</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1897</v>
      </c>
      <c r="F13" s="1523" t="s">
        <v>330</v>
      </c>
      <c r="G13" s="476"/>
      <c r="H13" s="1535"/>
      <c r="J13" s="457">
        <v>19</v>
      </c>
    </row>
    <row customHeight="1" ht="19.95">
      <c r="A14" s="504"/>
      <c r="B14" s="504"/>
      <c r="C14" s="459"/>
      <c r="D14" s="1525" t="s">
        <v>741</v>
      </c>
      <c r="E14" s="1526" t="s">
        <v>1898</v>
      </c>
      <c r="F14" s="1528"/>
      <c r="G14" s="1527" t="s">
        <v>1899</v>
      </c>
      <c r="H14" s="1535"/>
      <c r="J14" s="457">
        <v>19</v>
      </c>
    </row>
    <row customHeight="1" ht="19.95">
      <c r="A15" s="504"/>
      <c r="B15" s="504"/>
      <c r="C15" s="459"/>
      <c r="D15" s="1525" t="s">
        <v>331</v>
      </c>
      <c r="E15" s="1526" t="s">
        <v>1900</v>
      </c>
      <c r="F15" s="1528"/>
      <c r="G15" s="1527" t="s">
        <v>1901</v>
      </c>
      <c r="H15" s="1535"/>
      <c r="J15" s="457">
        <v>19</v>
      </c>
    </row>
    <row customHeight="1" ht="24">
      <c r="A16" s="504"/>
      <c r="B16" s="504"/>
      <c r="C16" s="459"/>
      <c r="D16" s="1525" t="s">
        <v>334</v>
      </c>
      <c r="E16" s="1524" t="s">
        <v>1902</v>
      </c>
      <c r="F16" s="1533"/>
      <c r="G16" s="476" t="s">
        <v>1903</v>
      </c>
      <c r="H16" s="1535"/>
      <c r="J16" s="457">
        <v>23</v>
      </c>
    </row>
    <row customHeight="1" ht="48.29999999999999">
      <c r="A17" s="504"/>
      <c r="B17" s="504"/>
      <c r="C17" s="459"/>
      <c r="D17" s="1522">
        <v>3</v>
      </c>
      <c r="E17" s="1529" t="s">
        <v>1904</v>
      </c>
      <c r="F17" s="1528"/>
      <c r="G17" s="476" t="s">
        <v>1905</v>
      </c>
      <c r="H17" s="1535"/>
      <c r="J17" s="457">
        <v>46</v>
      </c>
    </row>
    <row customHeight="1" ht="48.29999999999999">
      <c r="A18" s="1477">
        <v>1</v>
      </c>
      <c r="B18" s="504"/>
      <c r="C18" s="1479"/>
      <c r="D18" s="1522" t="s">
        <v>95</v>
      </c>
      <c r="E18" s="1529" t="s">
        <v>1906</v>
      </c>
      <c r="F18" s="1528"/>
      <c r="G18" s="476" t="s">
        <v>1905</v>
      </c>
      <c r="H18" s="1535"/>
      <c r="I18" s="854"/>
      <c r="J18" s="457">
        <v>46</v>
      </c>
    </row>
    <row customHeight="1" ht="23.25">
      <c r="A19" s="504"/>
      <c r="B19" s="504"/>
      <c r="C19" s="459"/>
      <c r="D19" s="1522" t="s">
        <v>125</v>
      </c>
      <c r="E19" s="1529" t="s">
        <v>1907</v>
      </c>
      <c r="F19" s="1523" t="s">
        <v>330</v>
      </c>
      <c r="G19" s="2473" t="s">
        <v>1908</v>
      </c>
      <c r="H19" s="477"/>
      <c r="J19" s="457">
        <v>22</v>
      </c>
    </row>
    <row s="1532" customFormat="1" customHeight="1" ht="5.25" hidden="1">
      <c r="A20" s="504"/>
      <c r="B20" s="504"/>
      <c r="C20" s="1531"/>
      <c r="D20" s="1530" t="s">
        <v>1148</v>
      </c>
      <c r="E20" s="1016"/>
      <c r="F20" s="1015"/>
      <c r="G20" s="2474"/>
      <c r="J20" s="1532">
        <v>0</v>
      </c>
    </row>
    <row customHeight="1" ht="15.75">
      <c r="A21" s="504"/>
      <c r="B21" s="504"/>
      <c r="C21" s="459"/>
      <c r="D21" s="469"/>
      <c r="E21" s="417" t="s">
        <v>363</v>
      </c>
      <c r="F21" s="471"/>
      <c r="G21" s="2475"/>
      <c r="H21" s="1535"/>
      <c r="J21" s="457">
        <v>15</v>
      </c>
    </row>
    <row s="503" customFormat="1" customHeight="1" ht="26.25">
      <c r="A22" s="504"/>
      <c r="B22" s="504"/>
      <c r="C22" s="504"/>
      <c r="D22" s="1522" t="s">
        <v>96</v>
      </c>
      <c r="E22" s="476" t="s">
        <v>1909</v>
      </c>
      <c r="F22" s="1528"/>
      <c r="G22" s="476" t="s">
        <v>1910</v>
      </c>
      <c r="H22" s="1534"/>
      <c r="J22" s="503">
        <v>25</v>
      </c>
    </row>
    <row s="503" customFormat="1" customHeight="1" ht="19.95">
      <c r="A23" s="504"/>
      <c r="B23" s="504"/>
      <c r="C23" s="504"/>
      <c r="D23" s="1522" t="s">
        <v>97</v>
      </c>
      <c r="E23" s="1529" t="s">
        <v>1911</v>
      </c>
      <c r="F23" s="1533"/>
      <c r="G23" s="476" t="s">
        <v>1912</v>
      </c>
      <c r="H23" s="1534"/>
      <c r="J23" s="503">
        <v>19</v>
      </c>
    </row>
    <row s="503" customFormat="1" customHeight="1" ht="144" hidden="1">
      <c r="A24" s="504"/>
      <c r="B24" s="504"/>
      <c r="C24" s="504"/>
      <c r="D24" s="1522" t="s">
        <v>126</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86</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B2166A-2C3B-C861-9841-1E718F8D2A2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1913</v>
      </c>
      <c r="G1" s="1633" t="s">
        <v>53</v>
      </c>
      <c r="H1" s="1633" t="s">
        <v>55</v>
      </c>
      <c r="IU1" s="1157" t="s">
        <v>14</v>
      </c>
    </row>
    <row s="1852" customFormat="1" customHeight="1" ht="22.5" hidden="1">
      <c r="A2" s="833"/>
      <c r="B2" s="1162">
        <v>1</v>
      </c>
      <c r="C2" s="1162"/>
      <c r="D2" s="1930" t="s">
        <v>108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87</v>
      </c>
      <c r="G3" s="496" t="s">
        <v>88</v>
      </c>
      <c r="H3" s="496"/>
      <c r="I3" s="496"/>
      <c r="J3" s="229" t="s">
        <v>89</v>
      </c>
      <c r="K3" s="249" t="s">
        <v>87</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324</v>
      </c>
      <c r="F7" s="2104"/>
      <c r="G7" s="2104"/>
      <c r="H7" s="2104"/>
      <c r="I7" s="2104"/>
      <c r="J7" s="2476" t="s">
        <v>325</v>
      </c>
      <c r="K7" s="502"/>
      <c r="L7" s="502"/>
      <c r="M7" s="502"/>
      <c r="N7" s="502"/>
      <c r="O7" s="228"/>
      <c r="P7" s="502"/>
      <c r="Q7" s="227"/>
      <c r="R7" s="227"/>
      <c r="S7" s="227"/>
      <c r="T7" s="227"/>
      <c r="IU7" s="509">
        <v>14</v>
      </c>
    </row>
    <row s="1821" customFormat="1" customHeight="1" ht="21">
      <c r="A8" s="1157"/>
      <c r="B8" s="1162"/>
      <c r="C8" s="1157"/>
      <c r="D8" s="1497"/>
      <c r="E8" s="1550" t="s">
        <v>92</v>
      </c>
      <c r="F8" s="1542" t="s">
        <v>1913</v>
      </c>
      <c r="G8" s="1542" t="s">
        <v>53</v>
      </c>
      <c r="H8" s="1542" t="s">
        <v>55</v>
      </c>
      <c r="I8" s="1542" t="s">
        <v>1914</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1915</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86</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37871-2843-08F3-D2B2-13A728F7284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108</v>
      </c>
      <c r="E2" s="1891"/>
      <c r="F2" s="1894" t="str">
        <f>IF(ROIV_INFO_NAME="","",ROIV_INFO_NAME)</f>
        <v>МП г.о. Саранск "Саранское водопроводно-канализационное хозяйство"</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87</v>
      </c>
      <c r="G3" s="1737" t="s">
        <v>88</v>
      </c>
      <c r="H3" s="496"/>
      <c r="I3" s="496"/>
      <c r="J3" s="496"/>
      <c r="K3" s="496"/>
      <c r="L3" s="229" t="s">
        <v>89</v>
      </c>
      <c r="M3" s="249" t="s">
        <v>87</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324</v>
      </c>
      <c r="F7" s="2104"/>
      <c r="G7" s="2104"/>
      <c r="H7" s="2104"/>
      <c r="I7" s="2104"/>
      <c r="J7" s="2104"/>
      <c r="K7" s="2104"/>
      <c r="L7" s="2476" t="s">
        <v>325</v>
      </c>
      <c r="M7" s="502"/>
      <c r="N7" s="502"/>
      <c r="O7" s="502"/>
      <c r="P7" s="502"/>
      <c r="Q7" s="228"/>
      <c r="R7" s="502"/>
      <c r="S7" s="227"/>
      <c r="T7" s="227"/>
      <c r="U7" s="227"/>
      <c r="V7" s="227"/>
      <c r="IW7" s="509">
        <v>14</v>
      </c>
    </row>
    <row s="1821" customFormat="1" customHeight="1" ht="67.2">
      <c r="A8" s="1157"/>
      <c r="B8" s="1162"/>
      <c r="C8" s="1157"/>
      <c r="D8" s="1497"/>
      <c r="E8" s="2480" t="s">
        <v>92</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1916</v>
      </c>
      <c r="H9" s="1539" t="s">
        <v>1917</v>
      </c>
      <c r="I9" s="1539" t="s">
        <v>1918</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МП г.о. Саранск "Саранское водопроводно-канализационное хозяйство"</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1919</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86</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95527-779A-0714-795A-F0F4CF30FC9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108</v>
      </c>
      <c r="E2" s="1906"/>
      <c r="F2" s="1908" t="str">
        <f>IF(ROIV_INFO_NAME="","",ROIV_INFO_NAME)</f>
        <v>МП г.о. Саранск "Саранское водопроводно-канализационное хозяйство"</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87</v>
      </c>
      <c r="G3" s="1737" t="s">
        <v>88</v>
      </c>
      <c r="H3" s="1895"/>
      <c r="I3" s="1895"/>
      <c r="J3" s="1895"/>
      <c r="K3" s="1895"/>
      <c r="L3" s="229" t="s">
        <v>89</v>
      </c>
      <c r="M3" s="250" t="s">
        <v>87</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324</v>
      </c>
      <c r="F7" s="2104"/>
      <c r="G7" s="2104"/>
      <c r="H7" s="2104"/>
      <c r="I7" s="2104"/>
      <c r="J7" s="2104"/>
      <c r="K7" s="2104"/>
      <c r="L7" s="2476" t="s">
        <v>325</v>
      </c>
      <c r="M7" s="1626"/>
      <c r="N7" s="1626"/>
      <c r="O7" s="1626"/>
      <c r="P7" s="1626"/>
      <c r="Q7" s="1626"/>
      <c r="R7" s="1626"/>
      <c r="S7" s="227"/>
      <c r="T7" s="227"/>
      <c r="U7" s="227"/>
      <c r="V7" s="227"/>
      <c r="IW7" s="1611">
        <v>14</v>
      </c>
    </row>
    <row s="1821" customFormat="1" customHeight="1" ht="67.2">
      <c r="A8" s="1633"/>
      <c r="B8" s="1368"/>
      <c r="C8" s="1633"/>
      <c r="D8" s="1517"/>
      <c r="E8" s="2480" t="s">
        <v>92</v>
      </c>
      <c r="F8" s="2480" t="s">
        <v>1920</v>
      </c>
      <c r="G8" s="2482" t="s">
        <v>1921</v>
      </c>
      <c r="H8" s="2483"/>
      <c r="I8" s="2484"/>
      <c r="J8" s="2480" t="s">
        <v>1922</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1916</v>
      </c>
      <c r="H9" s="1896" t="s">
        <v>1917</v>
      </c>
      <c r="I9" s="1896" t="s">
        <v>1918</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МП г.о. Саранск "Саранское водопроводно-канализационное хозяйство"</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1919</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86</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E2AA4-9B6B-EE3F-B63A-7B9BD8F81B5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108</v>
      </c>
      <c r="E2" s="2129">
        <v>1</v>
      </c>
      <c r="F2" s="2305" t="str">
        <f>IF(region_name="","",region_name)</f>
        <v>Республика Мордовия</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1923</v>
      </c>
      <c r="L3" s="1545"/>
      <c r="M3" s="1922"/>
      <c r="N3" s="1915"/>
      <c r="O3" s="1537"/>
      <c r="P3" s="513"/>
      <c r="Q3" s="425">
        <v>0</v>
      </c>
    </row>
    <row s="1644" customFormat="1" customHeight="1" ht="5.25" hidden="1">
      <c r="A4" s="498"/>
      <c r="D4" s="496"/>
      <c r="F4" s="249" t="s">
        <v>87</v>
      </c>
      <c r="G4" s="496" t="s">
        <v>88</v>
      </c>
      <c r="H4" s="496"/>
      <c r="I4" s="1925"/>
      <c r="J4" s="1546"/>
      <c r="K4" s="1913"/>
      <c r="L4" s="1913"/>
      <c r="M4" s="1913"/>
      <c r="N4" s="1909"/>
      <c r="O4" s="249" t="s">
        <v>87</v>
      </c>
      <c r="P4" s="249"/>
      <c r="Q4" s="513">
        <v>0</v>
      </c>
    </row>
    <row s="1852" customFormat="1" customHeight="1" ht="22.5" hidden="1">
      <c r="A5" s="1643"/>
      <c r="B5" s="1368">
        <v>1</v>
      </c>
      <c r="C5" s="1368"/>
      <c r="D5" s="803"/>
      <c r="E5" s="1915"/>
      <c r="F5" s="1915"/>
      <c r="G5" s="1915"/>
      <c r="H5" s="1926"/>
      <c r="I5" s="1931" t="s">
        <v>108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324</v>
      </c>
      <c r="F10" s="2129"/>
      <c r="G10" s="2129"/>
      <c r="H10" s="2129"/>
      <c r="I10" s="2129"/>
      <c r="J10" s="2129"/>
      <c r="K10" s="2129"/>
      <c r="L10" s="2129"/>
      <c r="M10" s="2103"/>
      <c r="N10" s="2480" t="s">
        <v>325</v>
      </c>
      <c r="O10" s="502"/>
      <c r="P10" s="502"/>
      <c r="Q10" s="509">
        <v>14</v>
      </c>
    </row>
    <row s="1821" customFormat="1" customHeight="1" ht="44.25">
      <c r="A11" s="1633"/>
      <c r="B11" s="1368"/>
      <c r="C11" s="1633"/>
      <c r="D11" s="1517"/>
      <c r="E11" s="2494" t="s">
        <v>92</v>
      </c>
      <c r="F11" s="2494" t="s">
        <v>328</v>
      </c>
      <c r="G11" s="2494" t="s">
        <v>1924</v>
      </c>
      <c r="H11" s="2494"/>
      <c r="I11" s="2494" t="s">
        <v>1925</v>
      </c>
      <c r="J11" s="2494"/>
      <c r="K11" s="2494"/>
      <c r="L11" s="2494" t="s">
        <v>1926</v>
      </c>
      <c r="M11" s="2482" t="s">
        <v>1927</v>
      </c>
      <c r="N11" s="2493"/>
      <c r="O11" s="1626"/>
      <c r="P11" s="1626"/>
      <c r="Q11" s="1611">
        <v>42</v>
      </c>
    </row>
    <row s="1821" customFormat="1" customHeight="1" ht="29.25">
      <c r="A12" s="1157"/>
      <c r="B12" s="1162"/>
      <c r="C12" s="1157"/>
      <c r="D12" s="1497"/>
      <c r="E12" s="2480"/>
      <c r="F12" s="2494"/>
      <c r="G12" s="1911" t="s">
        <v>1928</v>
      </c>
      <c r="H12" s="1911" t="s">
        <v>332</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Республика Мордовия</v>
      </c>
      <c r="G13" s="2489"/>
      <c r="H13" s="2496"/>
      <c r="I13" s="476"/>
      <c r="J13" s="1907">
        <v>1</v>
      </c>
      <c r="K13" s="1920"/>
      <c r="L13" s="1921"/>
      <c r="M13" s="1921"/>
      <c r="N13" s="2490" t="s">
        <v>1929</v>
      </c>
      <c r="O13" s="1537"/>
      <c r="P13" s="513"/>
      <c r="Q13" s="425">
        <v>22</v>
      </c>
    </row>
    <row s="1852" customFormat="1" customHeight="1" ht="23.25">
      <c r="A14" s="2101"/>
      <c r="B14" s="1162"/>
      <c r="C14" s="1162"/>
      <c r="D14" s="803"/>
      <c r="E14" s="2129"/>
      <c r="F14" s="2488"/>
      <c r="G14" s="2489"/>
      <c r="H14" s="2497"/>
      <c r="I14" s="423"/>
      <c r="J14" s="1502"/>
      <c r="K14" s="1502" t="s">
        <v>1923</v>
      </c>
      <c r="L14" s="1545"/>
      <c r="M14" s="1545"/>
      <c r="N14" s="2491"/>
      <c r="O14" s="1537"/>
      <c r="P14" s="513"/>
      <c r="Q14" s="425">
        <v>22</v>
      </c>
    </row>
    <row s="1852" customFormat="1" customHeight="1" ht="23.25">
      <c r="A15" s="2101"/>
      <c r="B15" s="1162"/>
      <c r="C15" s="414"/>
      <c r="D15" s="803"/>
      <c r="E15" s="423"/>
      <c r="F15" s="1502" t="s">
        <v>1915</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86</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9CDD4-1D9F-986D-C4D9-25C376EF312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1930</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324</v>
      </c>
      <c r="E8" s="2211"/>
      <c r="F8" s="2211"/>
      <c r="G8" s="2211"/>
      <c r="H8" s="2211"/>
      <c r="I8" s="2211" t="s">
        <v>325</v>
      </c>
      <c r="M8" s="123">
        <v>14</v>
      </c>
    </row>
    <row customHeight="1" ht="29.25">
      <c r="D9" s="2211" t="s">
        <v>92</v>
      </c>
      <c r="E9" s="2211" t="s">
        <v>1931</v>
      </c>
      <c r="F9" s="2211"/>
      <c r="G9" s="2211"/>
      <c r="H9" s="2211"/>
      <c r="I9" s="2211"/>
      <c r="M9" s="123">
        <v>28</v>
      </c>
    </row>
    <row customHeight="1" ht="24">
      <c r="D10" s="2211"/>
      <c r="E10" s="129" t="s">
        <v>1932</v>
      </c>
      <c r="F10" s="129" t="s">
        <v>1933</v>
      </c>
      <c r="G10" s="129" t="s">
        <v>1934</v>
      </c>
      <c r="H10" s="129" t="s">
        <v>414</v>
      </c>
      <c r="I10" s="2211"/>
      <c r="M10" s="123">
        <v>23</v>
      </c>
    </row>
    <row customHeight="1" ht="12" hidden="1">
      <c r="D11" s="89" t="s">
        <v>124</v>
      </c>
      <c r="E11" s="89" t="s">
        <v>95</v>
      </c>
      <c r="F11" s="89" t="s">
        <v>125</v>
      </c>
      <c r="G11" s="89" t="s">
        <v>96</v>
      </c>
      <c r="H11" s="89" t="s">
        <v>97</v>
      </c>
      <c r="I11" s="89" t="s">
        <v>126</v>
      </c>
      <c r="M11" s="123">
        <v>0</v>
      </c>
    </row>
    <row s="1825" customFormat="1" customHeight="1" ht="26.25">
      <c r="A12" s="147" t="s">
        <v>94</v>
      </c>
      <c r="B12" s="127" t="s">
        <v>28</v>
      </c>
      <c r="C12" s="128"/>
      <c r="D12" s="130" t="s">
        <v>124</v>
      </c>
      <c r="E12" s="383"/>
      <c r="F12" s="383"/>
      <c r="G12" s="1736" t="s">
        <v>28</v>
      </c>
      <c r="H12" s="384"/>
      <c r="I12" s="2171" t="s">
        <v>1935</v>
      </c>
      <c r="K12" s="274"/>
      <c r="L12" s="275"/>
      <c r="M12" s="119">
        <v>25</v>
      </c>
    </row>
    <row customHeight="1" ht="15.75">
      <c r="A13" s="123"/>
      <c r="B13" s="123"/>
      <c r="C13" s="123"/>
      <c r="D13" s="111"/>
      <c r="E13" s="132" t="s">
        <v>489</v>
      </c>
      <c r="F13" s="131"/>
      <c r="G13" s="131"/>
      <c r="H13" s="216"/>
      <c r="I13" s="2173"/>
      <c r="M13" s="123">
        <v>15</v>
      </c>
    </row>
    <row customHeight="1" ht="3">
      <c r="A14" s="123"/>
      <c r="B14" s="123"/>
      <c r="C14" s="123"/>
      <c r="M14" s="123">
        <v>3</v>
      </c>
    </row>
    <row customHeight="1" ht="29.25">
      <c r="E15" s="2498" t="s">
        <v>1936</v>
      </c>
      <c r="F15" s="2498"/>
      <c r="G15" s="2498"/>
      <c r="H15" s="2498"/>
      <c r="M15" s="123">
        <v>28</v>
      </c>
    </row>
    <row customHeight="1" ht="14.25" hidden="1">
      <c r="A16" s="120" t="s">
        <v>86</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B421E-E51E-096A-CAAB-C512E39441F7}"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1937</v>
      </c>
      <c r="E7" s="2500"/>
      <c r="F7" s="269"/>
      <c r="J7" s="71">
        <v>22</v>
      </c>
    </row>
    <row customHeight="1" ht="3">
      <c r="C8" s="94"/>
      <c r="D8" s="72"/>
      <c r="E8" s="72"/>
      <c r="J8" s="71">
        <v>3</v>
      </c>
    </row>
    <row customHeight="1" ht="16.8">
      <c r="C9" s="94"/>
      <c r="D9" s="107" t="s">
        <v>92</v>
      </c>
      <c r="E9" s="262" t="s">
        <v>1938</v>
      </c>
      <c r="J9" s="71">
        <v>16</v>
      </c>
    </row>
    <row customHeight="1" ht="1.05">
      <c r="C10" s="94"/>
      <c r="D10" s="89"/>
      <c r="E10" s="89"/>
      <c r="J10" s="71">
        <v>1</v>
      </c>
    </row>
    <row customHeight="1" ht="11.25" hidden="1">
      <c r="C11" s="94"/>
      <c r="D11" s="152">
        <v>0</v>
      </c>
      <c r="E11" s="263"/>
      <c r="J11" s="71">
        <v>0</v>
      </c>
    </row>
    <row customHeight="1" ht="15.75">
      <c r="C12" s="138"/>
      <c r="D12" s="115">
        <v>1</v>
      </c>
      <c r="E12" s="379" t="s">
        <v>1939</v>
      </c>
      <c r="J12" s="71">
        <v>15</v>
      </c>
    </row>
    <row customHeight="1" ht="12.75">
      <c r="C13" s="94"/>
      <c r="D13" s="264"/>
      <c r="E13" s="265" t="s">
        <v>1940</v>
      </c>
      <c r="J13" s="71">
        <v>12</v>
      </c>
    </row>
    <row customHeight="1" ht="3">
      <c r="J14" s="71">
        <v>3</v>
      </c>
    </row>
    <row customHeight="1" ht="23.25">
      <c r="C15" s="139"/>
      <c r="D15" s="2501" t="s">
        <v>1941</v>
      </c>
      <c r="E15" s="2501"/>
      <c r="F15" s="140"/>
      <c r="G15" s="140"/>
      <c r="H15" s="140"/>
      <c r="I15" s="140"/>
      <c r="J15" s="71">
        <v>22</v>
      </c>
    </row>
    <row customHeight="1" ht="14.25" hidden="1">
      <c r="A16" s="71" t="s">
        <v>86</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7AF219-8444-AD9B-9AA6-7CA4ABBB13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1942</v>
      </c>
      <c r="E7" s="2102"/>
      <c r="F7" s="269"/>
      <c r="M7" s="71">
        <v>22</v>
      </c>
    </row>
    <row customHeight="1" ht="3">
      <c r="C8" s="94"/>
      <c r="D8" s="72"/>
      <c r="E8" s="72"/>
      <c r="M8" s="71">
        <v>3</v>
      </c>
    </row>
    <row customHeight="1" ht="16.8">
      <c r="C9" s="94"/>
      <c r="D9" s="107" t="s">
        <v>92</v>
      </c>
      <c r="E9" s="110" t="s">
        <v>311</v>
      </c>
      <c r="M9" s="71">
        <v>16</v>
      </c>
    </row>
    <row customHeight="1" ht="12.75">
      <c r="C10" s="94"/>
      <c r="D10" s="89" t="s">
        <v>124</v>
      </c>
      <c r="E10" s="89" t="s">
        <v>107</v>
      </c>
      <c r="M10" s="71">
        <v>12</v>
      </c>
    </row>
    <row customHeight="1" ht="15" hidden="1">
      <c r="C11" s="94"/>
      <c r="D11" s="115">
        <v>0</v>
      </c>
      <c r="E11" s="151"/>
      <c r="M11" s="71">
        <v>0</v>
      </c>
    </row>
    <row customHeight="1" ht="14.699999999999998">
      <c r="C12" s="94"/>
      <c r="D12" s="111"/>
      <c r="E12" s="109" t="s">
        <v>1940</v>
      </c>
      <c r="M12" s="71">
        <v>14</v>
      </c>
    </row>
    <row customHeight="1" ht="14.25" hidden="1">
      <c r="A13" s="71" t="s">
        <v>86</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BFF9F-6654-67EC-F2B7-2344CC4AFA1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1943</v>
      </c>
      <c r="C2" s="2502"/>
      <c r="D2" s="2502"/>
      <c r="E2" s="270"/>
      <c r="F2" s="91">
        <v>22</v>
      </c>
    </row>
    <row customHeight="1" ht="3">
      <c r="F3" s="91">
        <v>3</v>
      </c>
    </row>
    <row customHeight="1" ht="23.25">
      <c r="B4" s="2616" t="s">
        <v>1944</v>
      </c>
      <c r="C4" s="385" t="s">
        <v>1945</v>
      </c>
      <c r="D4" s="385" t="s">
        <v>1946</v>
      </c>
      <c r="F4" s="91">
        <v>22</v>
      </c>
    </row>
    <row customHeight="1" ht="11.25" hidden="1">
      <c r="A5" s="91" t="s">
        <v>86</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5546F-9D3E-2093-DEF7-48EADE8D8B1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1947</v>
      </c>
    </row>
    <row r="4" s="266" customFormat="1" customHeight="1" ht="15">
      <c r="C4" s="1818"/>
      <c r="D4" s="115"/>
      <c r="E4" s="379"/>
    </row>
    <row r="6" s="1817" customFormat="1" customHeight="1" ht="17.25">
      <c r="A6" s="1817" t="s">
        <v>1948</v>
      </c>
    </row>
    <row r="8" s="266" customFormat="1" customHeight="1" ht="17.25">
      <c r="C8" s="1819"/>
      <c r="D8" s="115"/>
      <c r="E8" s="116"/>
    </row>
    <row r="11" s="1817" customFormat="1" customHeight="1" ht="17.25">
      <c r="A11" s="1817" t="s">
        <v>1949</v>
      </c>
    </row>
    <row r="13" s="1821" customFormat="1" customHeight="1" ht="15">
      <c r="A13" s="2219">
        <v>1</v>
      </c>
      <c r="B13" s="1162"/>
      <c r="C13" s="803" t="s">
        <v>108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106</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1950</v>
      </c>
    </row>
    <row r="19" s="1852" customFormat="1" customHeight="1" ht="15">
      <c r="A19" s="1884"/>
      <c r="B19" s="1368">
        <v>1</v>
      </c>
      <c r="C19" s="1368"/>
      <c r="D19" s="802" t="s">
        <v>108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1951</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108</v>
      </c>
      <c r="D23" s="2110" t="s">
        <v>124</v>
      </c>
      <c r="E23" s="2111"/>
      <c r="F23" s="2109" t="s">
        <v>19</v>
      </c>
      <c r="G23" s="2559"/>
      <c r="H23" s="2129">
        <v>1</v>
      </c>
      <c r="I23" s="2561" t="str">
        <f>IF(U23="","",INDEX(TERRITORY_MR_LIST,MATCH(U23,TERRITORY_LIST_ID,0)))</f>
        <v/>
      </c>
      <c r="J23" s="2109" t="s">
        <v>19</v>
      </c>
      <c r="K23" s="834"/>
      <c r="L23" s="1784" t="s">
        <v>124</v>
      </c>
      <c r="M23" s="605"/>
      <c r="N23" s="606"/>
      <c r="O23" s="606"/>
      <c r="P23" s="606"/>
      <c r="Q23" s="606"/>
      <c r="R23" s="606"/>
      <c r="S23" s="606"/>
      <c r="T23" s="606"/>
      <c r="U23" s="607"/>
      <c r="V23" s="606"/>
      <c r="W23" s="606"/>
      <c r="X23" s="597"/>
      <c r="Y23" s="597" t="s">
        <v>132</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133</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134</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1952</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108</v>
      </c>
      <c r="H29" s="2105">
        <v>1</v>
      </c>
      <c r="I29" s="2564" t="str">
        <f>IF(U29="","",INDEX(TERRITORY_MR_LIST,MATCH(U29,TERRITORY_LIST_ID,0)))</f>
        <v/>
      </c>
      <c r="J29" s="2109" t="s">
        <v>19</v>
      </c>
      <c r="K29" s="834"/>
      <c r="L29" s="1784" t="s">
        <v>124</v>
      </c>
      <c r="M29" s="605"/>
      <c r="N29" s="606"/>
      <c r="O29" s="606"/>
      <c r="P29" s="606"/>
      <c r="Q29" s="606"/>
      <c r="R29" s="606"/>
      <c r="S29" s="606"/>
      <c r="T29" s="606"/>
      <c r="U29" s="607"/>
      <c r="V29" s="606"/>
      <c r="W29" s="606"/>
      <c r="X29" s="597"/>
      <c r="Y29" s="597" t="s">
        <v>132</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133</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1953</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108</v>
      </c>
      <c r="L34" s="1731" t="s">
        <v>124</v>
      </c>
      <c r="M34" s="813"/>
      <c r="N34" s="814"/>
      <c r="O34" s="606"/>
      <c r="P34" s="606"/>
      <c r="Q34" s="606"/>
      <c r="R34" s="606"/>
      <c r="S34" s="606"/>
      <c r="T34" s="606"/>
      <c r="U34" s="607"/>
      <c r="V34" s="606"/>
      <c r="W34" s="606"/>
      <c r="X34" s="597"/>
      <c r="Y34" s="597" t="s">
        <v>132</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1954</v>
      </c>
    </row>
    <row customHeight="1" ht="11.25"/>
    <row s="457" customFormat="1" customHeight="1" ht="22.5">
      <c r="A39" s="1793"/>
      <c r="B39" s="459"/>
      <c r="C39" s="861"/>
      <c r="D39" s="442"/>
      <c r="E39" s="862"/>
      <c r="F39" s="1814"/>
      <c r="G39" s="1824"/>
      <c r="H39" s="477"/>
    </row>
    <row customHeight="1" ht="11.25"/>
    <row s="1817" customFormat="1" customHeight="1" ht="11.25">
      <c r="A41" s="1817" t="s">
        <v>1955</v>
      </c>
    </row>
    <row customHeight="1" ht="11.25"/>
    <row s="457" customFormat="1" customHeight="1" ht="22.5">
      <c r="A43" s="459"/>
      <c r="B43" s="459"/>
      <c r="C43" s="459"/>
      <c r="D43" s="442"/>
      <c r="E43" s="862"/>
      <c r="F43" s="863"/>
      <c r="G43" s="1824"/>
      <c r="H43" s="477"/>
    </row>
    <row customHeight="1" ht="11.25"/>
    <row s="1817" customFormat="1" customHeight="1" ht="11.25">
      <c r="A45" s="1817" t="s">
        <v>1956</v>
      </c>
    </row>
    <row customHeight="1" ht="11.25"/>
    <row s="457" customFormat="1" customHeight="1" ht="24">
      <c r="A47" s="2204" t="s">
        <v>337</v>
      </c>
      <c r="B47" s="504"/>
      <c r="C47" s="2215"/>
      <c r="D47" s="447" t="str">
        <f>A47</f>
        <v>5.1</v>
      </c>
      <c r="E47" s="444" t="s">
        <v>338</v>
      </c>
      <c r="F47" s="1978" t="s">
        <v>330</v>
      </c>
      <c r="G47" s="446" t="s">
        <v>339</v>
      </c>
      <c r="H47" s="477"/>
      <c r="I47" s="854"/>
    </row>
    <row s="457" customFormat="1" customHeight="1" ht="22.5">
      <c r="A48" s="2204"/>
      <c r="B48" s="504"/>
      <c r="C48" s="2215"/>
      <c r="D48" s="442" t="str">
        <f>D47&amp;".1"</f>
        <v>5.1.1</v>
      </c>
      <c r="E48" s="441" t="s">
        <v>340</v>
      </c>
      <c r="F48" s="1979" t="s">
        <v>28</v>
      </c>
      <c r="G48" s="476"/>
      <c r="H48" s="477"/>
      <c r="I48" s="854"/>
    </row>
    <row s="457" customFormat="1" customHeight="1" ht="22.5">
      <c r="A49" s="2204"/>
      <c r="B49" s="504"/>
      <c r="C49" s="2215"/>
      <c r="D49" s="442" t="str">
        <f>D47&amp;".2"</f>
        <v>5.1.2</v>
      </c>
      <c r="E49" s="441" t="s">
        <v>341</v>
      </c>
      <c r="F49" s="1734" t="s">
        <v>28</v>
      </c>
      <c r="G49" s="446" t="s">
        <v>342</v>
      </c>
      <c r="H49" s="477"/>
      <c r="I49" s="854"/>
    </row>
    <row s="457" customFormat="1" customHeight="1" ht="22.5">
      <c r="A50" s="2204"/>
      <c r="B50" s="504"/>
      <c r="C50" s="2215"/>
      <c r="D50" s="442" t="str">
        <f>D47&amp;".3"</f>
        <v>5.1.3</v>
      </c>
      <c r="E50" s="441" t="s">
        <v>343</v>
      </c>
      <c r="F50" s="1979" t="s">
        <v>28</v>
      </c>
      <c r="G50" s="476"/>
      <c r="H50" s="477"/>
      <c r="I50" s="854"/>
    </row>
    <row s="457" customFormat="1" customHeight="1" ht="22.5">
      <c r="A51" s="2204"/>
      <c r="B51" s="504"/>
      <c r="C51" s="2215"/>
      <c r="D51" s="442" t="str">
        <f>D47&amp;".4"</f>
        <v>5.1.4</v>
      </c>
      <c r="E51" s="441" t="s">
        <v>344</v>
      </c>
      <c r="F51" s="1979" t="s">
        <v>28</v>
      </c>
      <c r="G51" s="446" t="s">
        <v>345</v>
      </c>
      <c r="H51" s="477"/>
      <c r="I51" s="854"/>
    </row>
    <row r="54" s="1817" customFormat="1" customHeight="1" ht="17.25">
      <c r="A54" s="1817" t="s">
        <v>1957</v>
      </c>
    </row>
    <row r="56" s="1614" customFormat="1" customHeight="1" ht="18.75">
      <c r="A56" s="91"/>
      <c r="B56" s="1825"/>
      <c r="C56" s="1825"/>
      <c r="D56" s="1826"/>
      <c r="E56" s="1811"/>
      <c r="F56" s="870">
        <v>13</v>
      </c>
      <c r="G56" s="869"/>
      <c r="H56" s="795"/>
      <c r="I56" s="793"/>
      <c r="J56" s="522" t="s">
        <v>19</v>
      </c>
      <c r="K56" s="4124" t="s">
        <v>28</v>
      </c>
      <c r="L56" s="91"/>
      <c r="M56" s="1638"/>
      <c r="N56" s="1638"/>
      <c r="O56" s="1638"/>
      <c r="P56" s="518" t="s">
        <v>416</v>
      </c>
      <c r="Q56" s="518" t="s">
        <v>417</v>
      </c>
      <c r="R56" s="519" t="s">
        <v>418</v>
      </c>
      <c r="S56" s="1638" t="s">
        <v>419</v>
      </c>
      <c r="T56" s="1638"/>
      <c r="U56" s="1638"/>
      <c r="V56" s="1638"/>
    </row>
    <row r="58" s="1817" customFormat="1" customHeight="1" ht="11.25">
      <c r="A58" s="1817" t="s">
        <v>1958</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405</v>
      </c>
      <c r="AQ60" s="1626" t="s">
        <v>405</v>
      </c>
      <c r="AR60" s="1638"/>
      <c r="AS60" s="1638"/>
    </row>
    <row r="62" s="1817" customFormat="1" customHeight="1" ht="11.25">
      <c r="A62" s="1817" t="s">
        <v>1959</v>
      </c>
    </row>
    <row r="64" s="1825" customFormat="1" customHeight="1" ht="15">
      <c r="A64" s="147" t="s">
        <v>94</v>
      </c>
      <c r="B64" s="127" t="s">
        <v>28</v>
      </c>
      <c r="C64" s="1828"/>
      <c r="D64" s="130"/>
      <c r="E64" s="383"/>
      <c r="F64" s="383"/>
      <c r="G64" s="1805"/>
      <c r="H64" s="1827"/>
      <c r="I64" s="1806"/>
      <c r="K64" s="274"/>
      <c r="L64" s="275"/>
    </row>
    <row r="66" s="1817" customFormat="1" customHeight="1" ht="11.25">
      <c r="A66" s="1817" t="s">
        <v>1960</v>
      </c>
    </row>
    <row r="68" s="1637" customFormat="1" customHeight="1" ht="14.25">
      <c r="A68" s="345"/>
      <c r="B68" s="1162"/>
      <c r="C68" s="378"/>
      <c r="D68" s="1812"/>
      <c r="E68" s="888"/>
      <c r="F68" s="1827"/>
      <c r="G68" s="91"/>
      <c r="I68" s="1626"/>
      <c r="J68" s="1626"/>
    </row>
    <row r="70" s="1817" customFormat="1" customHeight="1" ht="11.25">
      <c r="A70" s="1817" t="s">
        <v>1961</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1962</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1963</v>
      </c>
    </row>
    <row r="75" s="1817" customFormat="1" customHeight="1" ht="11.25">
      <c r="A75" s="1817" t="s">
        <v>1964</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1962</v>
      </c>
    </row>
    <row r="79" s="1817" customFormat="1" customHeight="1" ht="11.25">
      <c r="A79" s="1817" t="s">
        <v>1965</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400</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1966</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1967</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1968</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1969</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1970</v>
      </c>
    </row>
    <row r="101" s="1637" customFormat="1" customHeight="1" ht="11.25">
      <c r="A101" s="1168"/>
      <c r="B101" s="1168"/>
      <c r="C101" s="1168"/>
      <c r="D101" s="1162"/>
      <c r="E101" s="1172"/>
      <c r="F101" s="1831"/>
      <c r="G101" s="1832"/>
      <c r="H101" s="2517" t="s">
        <v>124</v>
      </c>
      <c r="I101" s="2518"/>
      <c r="J101" s="2487"/>
      <c r="K101" s="2519"/>
      <c r="L101" s="2109" t="s">
        <v>19</v>
      </c>
      <c r="M101" s="2110"/>
      <c r="N101" s="1988"/>
      <c r="O101" s="1179" t="s">
        <v>400</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1968</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1971</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1972</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1973</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1974</v>
      </c>
    </row>
    <row r="115" s="1852" customFormat="1" customHeight="1" ht="15">
      <c r="A115" s="625"/>
      <c r="B115" s="626"/>
      <c r="C115" s="626"/>
      <c r="D115" s="2580" t="s">
        <v>124</v>
      </c>
      <c r="E115" s="2379" t="s">
        <v>120</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642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597</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598</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643</v>
      </c>
      <c r="F118" s="2378"/>
      <c r="G118" s="2378"/>
      <c r="H118" s="2378"/>
      <c r="I118" s="2378"/>
      <c r="J118" s="2378"/>
      <c r="K118" s="2378"/>
      <c r="L118" s="2378"/>
      <c r="M118" s="2378"/>
      <c r="N118" s="2378"/>
      <c r="O118" s="2378"/>
      <c r="P118" s="2378"/>
      <c r="Q118" s="560">
        <f>SUMIF(T119:T120,"i",Q119:Q120)</f>
        <v>0</v>
      </c>
      <c r="R118" s="1019"/>
      <c r="S118" s="1800" t="s">
        <v>644</v>
      </c>
      <c r="T118" s="719" t="s">
        <v>645</v>
      </c>
      <c r="U118" s="2376">
        <v>1</v>
      </c>
      <c r="V118" s="2376" t="s">
        <v>608</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1975</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646</v>
      </c>
      <c r="F121" s="2378"/>
      <c r="G121" s="2378"/>
      <c r="H121" s="2378"/>
      <c r="I121" s="2378"/>
      <c r="J121" s="2378"/>
      <c r="K121" s="2378"/>
      <c r="L121" s="2378"/>
      <c r="M121" s="2378"/>
      <c r="N121" s="2378"/>
      <c r="O121" s="2378"/>
      <c r="P121" s="2378"/>
      <c r="Q121" s="560">
        <f>SUMIF(T122:T123,"i",Q122:Q123)</f>
        <v>0</v>
      </c>
      <c r="R121" s="1019"/>
      <c r="S121" s="1800" t="s">
        <v>647</v>
      </c>
      <c r="T121" s="719" t="s">
        <v>645</v>
      </c>
      <c r="U121" s="2376">
        <v>1</v>
      </c>
      <c r="V121" s="2376" t="s">
        <v>608</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1975</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1976</v>
      </c>
    </row>
    <row r="127" s="1852" customFormat="1" customHeight="1" ht="15">
      <c r="A127" s="625"/>
      <c r="B127" s="626"/>
      <c r="C127" s="626"/>
      <c r="D127" s="2580" t="s">
        <v>124</v>
      </c>
      <c r="E127" s="2379" t="s">
        <v>120</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642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597</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598</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643</v>
      </c>
      <c r="F130" s="2378"/>
      <c r="G130" s="2378"/>
      <c r="H130" s="2378"/>
      <c r="I130" s="2378"/>
      <c r="J130" s="2378"/>
      <c r="K130" s="2378"/>
      <c r="L130" s="2378"/>
      <c r="M130" s="2378"/>
      <c r="N130" s="2378"/>
      <c r="O130" s="2378"/>
      <c r="P130" s="2378"/>
      <c r="Q130" s="560">
        <f>SUMIF(T131:T132,"i",Q131:Q132)</f>
        <v>0</v>
      </c>
      <c r="R130" s="1019"/>
      <c r="S130" s="1800" t="s">
        <v>644</v>
      </c>
      <c r="T130" s="719" t="s">
        <v>645</v>
      </c>
      <c r="U130" s="2376">
        <v>1</v>
      </c>
      <c r="V130" s="2376" t="s">
        <v>608</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1975</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645</v>
      </c>
      <c r="U133" s="2376">
        <v>1</v>
      </c>
      <c r="V133" s="2376" t="s">
        <v>608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1977</v>
      </c>
    </row>
    <row r="139" s="1852" customFormat="1" customHeight="1" ht="45">
      <c r="A139" s="1808"/>
      <c r="B139" s="1162"/>
      <c r="C139" s="414"/>
      <c r="D139" s="91"/>
      <c r="E139" s="2574"/>
      <c r="F139" s="2110" t="s">
        <v>124</v>
      </c>
      <c r="G139" s="2577" t="s">
        <v>28</v>
      </c>
      <c r="H139" s="291"/>
      <c r="I139" s="639" t="s">
        <v>124</v>
      </c>
      <c r="J139" s="1809" t="s">
        <v>1978</v>
      </c>
      <c r="K139" s="640" t="s">
        <v>579</v>
      </c>
      <c r="L139" s="2226" t="s">
        <v>579</v>
      </c>
      <c r="M139" s="2579"/>
      <c r="N139" s="640" t="s">
        <v>579</v>
      </c>
      <c r="O139" s="640" t="s">
        <v>579</v>
      </c>
      <c r="P139" s="640" t="s">
        <v>579</v>
      </c>
      <c r="Q139" s="641">
        <f>SUM(Q140:Q142)</f>
        <v>0</v>
      </c>
      <c r="R139" s="641">
        <f>IF(R136=0,0,(Q136/R136)*100)</f>
        <v>0</v>
      </c>
      <c r="S139" s="2181"/>
      <c r="T139" s="719" t="s">
        <v>645</v>
      </c>
      <c r="U139" s="91"/>
      <c r="V139" s="91"/>
      <c r="AC139" s="91"/>
    </row>
    <row s="1852" customFormat="1" customHeight="1" ht="11.25">
      <c r="A140" s="1808"/>
      <c r="B140" s="1162"/>
      <c r="C140" s="414"/>
      <c r="D140" s="91"/>
      <c r="E140" s="2575"/>
      <c r="F140" s="2110"/>
      <c r="G140" s="2577"/>
      <c r="H140" s="2129"/>
      <c r="I140" s="2517" t="s">
        <v>1054</v>
      </c>
      <c r="J140" s="2571"/>
      <c r="K140" s="2572"/>
      <c r="L140" s="642"/>
      <c r="M140" s="643" t="s">
        <v>124</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1979</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1980</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1054</v>
      </c>
      <c r="J147" s="2571"/>
      <c r="K147" s="2572"/>
      <c r="L147" s="642"/>
      <c r="M147" s="643" t="s">
        <v>124</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1979</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124</v>
      </c>
      <c r="N150" s="1797"/>
      <c r="O150" s="644"/>
      <c r="P150" s="645"/>
      <c r="Q150" s="644"/>
      <c r="R150" s="646">
        <v>0</v>
      </c>
      <c r="S150" s="91"/>
      <c r="T150" s="719"/>
      <c r="U150" s="91"/>
      <c r="V150" s="91"/>
      <c r="AC150" s="91"/>
    </row>
    <row r="152" s="1817" customFormat="1" customHeight="1" ht="17.25">
      <c r="A152" s="1817" t="s">
        <v>1981</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124</v>
      </c>
      <c r="N154" s="2506" t="str">
        <f>IF(Z154="","",INDEX(TERRITORY_MR_LIST,MATCH(Z154,TERRITORY_LIST_ID,0)))</f>
        <v/>
      </c>
      <c r="O154" s="2187" t="s">
        <v>65</v>
      </c>
      <c r="P154" s="2110"/>
      <c r="Q154" s="2110" t="s">
        <v>124</v>
      </c>
      <c r="R154" s="2504" t="s">
        <v>28</v>
      </c>
      <c r="S154" s="2109" t="s">
        <v>65</v>
      </c>
      <c r="T154" s="1813"/>
      <c r="U154" s="1813" t="s">
        <v>124</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438</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282</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291</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292</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124</v>
      </c>
      <c r="N160" s="2506" t="str">
        <f>IF(Z160="","",INDEX(TERRITORY_MR_LIST,MATCH(Z160,TERRITORY_LIST_ID,0)))</f>
        <v/>
      </c>
      <c r="O160" s="2187" t="s">
        <v>65</v>
      </c>
      <c r="P160" s="2110"/>
      <c r="Q160" s="2110" t="s">
        <v>124</v>
      </c>
      <c r="R160" s="2504" t="s">
        <v>28</v>
      </c>
      <c r="S160" s="2109" t="s">
        <v>65</v>
      </c>
      <c r="T160" s="1813"/>
      <c r="U160" s="1813" t="s">
        <v>124</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438</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282</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291</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124</v>
      </c>
      <c r="N165" s="2506" t="str">
        <f>IF(Z165="","",INDEX(TERRITORY_MR_LIST,MATCH(Z165,TERRITORY_LIST_ID,0)))</f>
        <v/>
      </c>
      <c r="O165" s="2187" t="s">
        <v>65</v>
      </c>
      <c r="P165" s="2110"/>
      <c r="Q165" s="2110" t="s">
        <v>124</v>
      </c>
      <c r="R165" s="2504" t="s">
        <v>28</v>
      </c>
      <c r="S165" s="2109" t="s">
        <v>65</v>
      </c>
      <c r="T165" s="1813"/>
      <c r="U165" s="1813" t="s">
        <v>124</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438</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282</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124</v>
      </c>
      <c r="R169" s="2504" t="s">
        <v>28</v>
      </c>
      <c r="S169" s="2109" t="s">
        <v>65</v>
      </c>
      <c r="T169" s="1813"/>
      <c r="U169" s="1813" t="s">
        <v>124</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438</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124</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1982</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124</v>
      </c>
      <c r="N176" s="2506" t="str">
        <f>IF(Z176="","",INDEX(TERRITORY_MR_LIST,MATCH(Z176,TERRITORY_LIST_ID,0)))</f>
        <v/>
      </c>
      <c r="O176" s="2187" t="s">
        <v>65</v>
      </c>
      <c r="P176" s="2110"/>
      <c r="Q176" s="2110" t="s">
        <v>124</v>
      </c>
      <c r="R176" s="2504" t="s">
        <v>28</v>
      </c>
      <c r="S176" s="2408" t="s">
        <v>19</v>
      </c>
      <c r="T176" s="1804"/>
      <c r="U176" s="1804" t="s">
        <v>124</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282</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291</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292</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124</v>
      </c>
      <c r="N182" s="2506" t="str">
        <f>IF(Z182="","",INDEX(TERRITORY_MR_LIST,MATCH(Z182,TERRITORY_LIST_ID,0)))</f>
        <v/>
      </c>
      <c r="O182" s="2187" t="s">
        <v>65</v>
      </c>
      <c r="P182" s="2110"/>
      <c r="Q182" s="2110" t="s">
        <v>124</v>
      </c>
      <c r="R182" s="2504" t="s">
        <v>28</v>
      </c>
      <c r="S182" s="2408" t="s">
        <v>19</v>
      </c>
      <c r="T182" s="1804"/>
      <c r="U182" s="1804" t="s">
        <v>124</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282</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291</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124</v>
      </c>
      <c r="N187" s="2506" t="str">
        <f>IF(Z187="","",INDEX(TERRITORY_MR_LIST,MATCH(Z187,TERRITORY_LIST_ID,0)))</f>
        <v/>
      </c>
      <c r="O187" s="2187" t="s">
        <v>65</v>
      </c>
      <c r="P187" s="2110"/>
      <c r="Q187" s="2110" t="s">
        <v>124</v>
      </c>
      <c r="R187" s="2504" t="s">
        <v>28</v>
      </c>
      <c r="S187" s="2408" t="s">
        <v>19</v>
      </c>
      <c r="T187" s="1804"/>
      <c r="U187" s="1804" t="s">
        <v>124</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282</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124</v>
      </c>
      <c r="R191" s="2504" t="s">
        <v>28</v>
      </c>
      <c r="S191" s="2408" t="s">
        <v>19</v>
      </c>
      <c r="T191" s="1804"/>
      <c r="U191" s="1804" t="s">
        <v>124</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1983</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124</v>
      </c>
      <c r="P202" s="2519"/>
      <c r="Q202" s="1582"/>
      <c r="R202" s="2187" t="s">
        <v>65</v>
      </c>
      <c r="S202" s="2187" t="s">
        <v>65</v>
      </c>
      <c r="T202" s="1857"/>
      <c r="U202" s="2110" t="s">
        <v>124</v>
      </c>
      <c r="V202" s="2526" t="str">
        <f>IF(AK202="","",INDEX(TERRITORY_MR_LIST,MATCH(AK202,TERRITORY_LIST_ID,0)))</f>
        <v/>
      </c>
      <c r="W202" s="1583"/>
      <c r="X202" s="2187" t="s">
        <v>65</v>
      </c>
      <c r="Y202" s="2187" t="s">
        <v>19</v>
      </c>
      <c r="Z202" s="1566"/>
      <c r="AA202" s="2110" t="s">
        <v>124</v>
      </c>
      <c r="AB202" s="2528"/>
      <c r="AC202" s="1584"/>
      <c r="AD202" s="2187" t="s">
        <v>65</v>
      </c>
      <c r="AE202" s="2187" t="s">
        <v>19</v>
      </c>
      <c r="AF202" s="1564"/>
      <c r="AG202" s="1813" t="s">
        <v>124</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1984</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1985</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118</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1986</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292</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C9D81C-E224-8213-E69A-9305E476657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1987</v>
      </c>
      <c r="B1" s="848"/>
      <c r="C1" s="984" t="s">
        <v>1988</v>
      </c>
      <c r="D1" s="982" t="s">
        <v>840</v>
      </c>
      <c r="E1" s="982" t="s">
        <v>886</v>
      </c>
      <c r="F1" s="982" t="s">
        <v>939</v>
      </c>
      <c r="G1" s="982" t="s">
        <v>926</v>
      </c>
      <c r="H1" s="982" t="s">
        <v>1662</v>
      </c>
    </row>
    <row customHeight="1" ht="9">
      <c r="A2" s="985" t="s">
        <v>1989</v>
      </c>
      <c r="B2" s="985"/>
      <c r="C2" s="986" t="str">
        <f>INDEX(TEMPLATE_NUMBER_FORM_LIST,MATCH(TEMPLATE_SPHERE,TEMPLATE_SPHERE_LIST,0))</f>
        <v>10</v>
      </c>
      <c r="D2" s="985" t="s">
        <v>1512</v>
      </c>
      <c r="E2" s="985" t="s">
        <v>163</v>
      </c>
      <c r="F2" s="987" t="s">
        <v>163</v>
      </c>
      <c r="G2" s="985" t="s">
        <v>163</v>
      </c>
      <c r="H2" s="988"/>
    </row>
    <row customHeight="1" ht="63">
      <c r="A3" s="848"/>
      <c r="B3" s="848" t="s">
        <v>124</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6" t="s">
        <v>1990</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7"/>
      <c r="G3" s="988"/>
      <c r="H3" s="848"/>
    </row>
    <row customHeight="1" ht="243">
      <c r="A4" s="848" t="s">
        <v>1991</v>
      </c>
      <c r="B4" s="848" t="s">
        <v>107</v>
      </c>
      <c r="C4" s="986" t="str">
        <f>IF(TEMPLATE_SPHERE="HEAT",D4,IF(TEMPLATE_SPHERE="TKO",H4,E4))</f>
        <v>Форма 1. Информация об организации, осуществляющей водоотведение (общая информация)</v>
      </c>
      <c r="D4" s="985" t="s">
        <v>1992</v>
      </c>
      <c r="E4" s="9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5"/>
      <c r="G4" s="985"/>
      <c r="H4" s="848" t="s">
        <v>1993</v>
      </c>
    </row>
    <row customHeight="1" ht="117">
      <c r="A5" s="848" t="s">
        <v>1994</v>
      </c>
      <c r="B5" s="848" t="s">
        <v>94</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8" t="s">
        <v>1995</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8"/>
      <c r="G5" s="988"/>
      <c r="H5" s="848" t="s">
        <v>1996</v>
      </c>
    </row>
    <row customHeight="1" ht="90">
      <c r="A6" s="848" t="s">
        <v>1997</v>
      </c>
      <c r="B6" s="848" t="s">
        <v>95</v>
      </c>
      <c r="C6" s="98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8"/>
      <c r="G6" s="848"/>
      <c r="H6" s="988"/>
    </row>
    <row customHeight="1" ht="45">
      <c r="A7" s="848" t="s">
        <v>1998</v>
      </c>
      <c r="B7" s="848" t="s">
        <v>125</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1999</v>
      </c>
      <c r="E7" s="848" t="s">
        <v>2000</v>
      </c>
      <c r="F7" s="988"/>
      <c r="G7" s="988"/>
      <c r="H7" s="988"/>
    </row>
    <row customHeight="1" ht="108">
      <c r="A8" s="848" t="s">
        <v>2001</v>
      </c>
      <c r="B8" s="848" t="s">
        <v>96</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1200</v>
      </c>
      <c r="E8" s="848" t="s">
        <v>2002</v>
      </c>
      <c r="F8" s="988"/>
      <c r="G8" s="988"/>
      <c r="H8" s="988"/>
    </row>
    <row customHeight="1" ht="99">
      <c r="A9" s="848" t="s">
        <v>2003</v>
      </c>
      <c r="B9" s="848"/>
      <c r="C9" s="848" t="s">
        <v>2004</v>
      </c>
      <c r="D9" s="848"/>
      <c r="E9" s="848"/>
      <c r="F9" s="988"/>
      <c r="G9" s="988"/>
      <c r="H9" s="988"/>
    </row>
    <row customHeight="1" ht="126">
      <c r="A10" s="848" t="s">
        <v>2005</v>
      </c>
      <c r="B10" s="848"/>
      <c r="C10" s="848" t="s">
        <v>2006</v>
      </c>
      <c r="D10" s="848"/>
      <c r="E10" s="848"/>
      <c r="F10" s="988"/>
      <c r="G10" s="988"/>
      <c r="H10" s="988"/>
    </row>
    <row customHeight="1" ht="108">
      <c r="A11" s="848" t="s">
        <v>2007</v>
      </c>
      <c r="B11" s="848"/>
      <c r="C11" s="848" t="s">
        <v>2008</v>
      </c>
      <c r="D11" s="848"/>
      <c r="E11" s="848"/>
      <c r="F11" s="988"/>
      <c r="G11" s="988"/>
      <c r="H11" s="988"/>
    </row>
    <row customHeight="1" ht="54">
      <c r="A12" s="848" t="s">
        <v>2009</v>
      </c>
      <c r="B12" s="848"/>
      <c r="C12" s="848" t="s">
        <v>2010</v>
      </c>
      <c r="D12" s="848"/>
      <c r="E12" s="848"/>
      <c r="F12" s="988"/>
      <c r="G12" s="988"/>
      <c r="H12" s="988"/>
    </row>
    <row customHeight="1" ht="45">
      <c r="A13" s="848" t="s">
        <v>2011</v>
      </c>
      <c r="B13" s="848"/>
      <c r="C13" s="848" t="s">
        <v>2012</v>
      </c>
      <c r="D13" s="848"/>
      <c r="E13" s="848"/>
      <c r="F13" s="988"/>
      <c r="G13" s="988"/>
      <c r="H13" s="988"/>
    </row>
    <row customHeight="1" ht="117">
      <c r="A14" s="848" t="s">
        <v>2013</v>
      </c>
      <c r="B14" s="848"/>
      <c r="C14" s="848" t="s">
        <v>2014</v>
      </c>
      <c r="D14" s="848"/>
      <c r="E14" s="848"/>
      <c r="F14" s="988"/>
      <c r="G14" s="988"/>
      <c r="H14" s="988"/>
    </row>
    <row customHeight="1" ht="117">
      <c r="A15" s="848" t="s">
        <v>2015</v>
      </c>
      <c r="B15" s="848"/>
      <c r="C15" s="848" t="s">
        <v>2016</v>
      </c>
      <c r="D15" s="848"/>
      <c r="E15" s="848"/>
      <c r="F15" s="988"/>
      <c r="G15" s="988"/>
      <c r="H15" s="988"/>
    </row>
    <row customHeight="1" ht="63">
      <c r="A16" s="848" t="s">
        <v>2017</v>
      </c>
      <c r="B16" s="848"/>
      <c r="C16" s="848" t="s">
        <v>2018</v>
      </c>
      <c r="D16" s="848"/>
      <c r="E16" s="848"/>
      <c r="F16" s="988"/>
      <c r="G16" s="988"/>
      <c r="H16" s="988"/>
    </row>
    <row customHeight="1" ht="54">
      <c r="A17" s="848" t="s">
        <v>2019</v>
      </c>
      <c r="B17" s="848"/>
      <c r="C17" s="986" t="s">
        <v>2020</v>
      </c>
      <c r="D17" s="848"/>
      <c r="E17" s="848"/>
      <c r="F17" s="988"/>
      <c r="G17" s="988"/>
      <c r="H17" s="988"/>
    </row>
    <row customHeight="1" ht="27">
      <c r="A18" s="848" t="s">
        <v>2021</v>
      </c>
      <c r="B18" s="848"/>
      <c r="C18" s="986" t="s">
        <v>2022</v>
      </c>
      <c r="D18" s="848"/>
      <c r="E18" s="848"/>
      <c r="F18" s="988"/>
      <c r="G18" s="988"/>
      <c r="H18" s="988"/>
    </row>
    <row customHeight="1" ht="54">
      <c r="A19" s="848" t="s">
        <v>2023</v>
      </c>
      <c r="B19" s="848"/>
      <c r="C19" s="986" t="s">
        <v>2024</v>
      </c>
      <c r="D19" s="848"/>
      <c r="E19" s="848"/>
      <c r="F19" s="988"/>
      <c r="G19" s="988"/>
      <c r="H19" s="988"/>
    </row>
    <row customHeight="1" ht="36">
      <c r="A20" s="848" t="s">
        <v>2025</v>
      </c>
      <c r="B20" s="848"/>
      <c r="C20" s="986" t="s">
        <v>2026</v>
      </c>
      <c r="D20" s="848"/>
      <c r="E20" s="848"/>
      <c r="F20" s="988"/>
      <c r="G20" s="988"/>
      <c r="H20" s="988"/>
    </row>
    <row customHeight="1" ht="36">
      <c r="A21" s="848" t="s">
        <v>2027</v>
      </c>
      <c r="B21" s="848"/>
      <c r="C21" s="986" t="s">
        <v>2028</v>
      </c>
      <c r="D21" s="848"/>
      <c r="E21" s="848"/>
      <c r="F21" s="988"/>
      <c r="G21" s="988"/>
      <c r="H21" s="988"/>
    </row>
    <row customHeight="1" ht="27">
      <c r="A22" s="848" t="s">
        <v>2029</v>
      </c>
      <c r="B22" s="848"/>
      <c r="C22" s="986" t="s">
        <v>2030</v>
      </c>
      <c r="D22" s="848"/>
      <c r="E22" s="848"/>
      <c r="F22" s="988"/>
      <c r="G22" s="988"/>
      <c r="H22" s="988"/>
    </row>
    <row customHeight="1" ht="36">
      <c r="A23" s="848" t="s">
        <v>2031</v>
      </c>
      <c r="B23" s="848"/>
      <c r="C23" s="986" t="s">
        <v>2032</v>
      </c>
      <c r="D23" s="848"/>
      <c r="E23" s="848"/>
      <c r="F23" s="988"/>
      <c r="G23" s="988"/>
      <c r="H23" s="988"/>
    </row>
    <row customHeight="1" ht="28.5">
      <c r="A24" s="848" t="s">
        <v>2033</v>
      </c>
      <c r="B24" s="848"/>
      <c r="C24" s="986" t="s">
        <v>2034</v>
      </c>
      <c r="D24" s="848"/>
      <c r="E24" s="848"/>
      <c r="F24" s="988"/>
      <c r="G24" s="988"/>
      <c r="H24" s="988"/>
    </row>
    <row customHeight="1" ht="36">
      <c r="A25" s="848" t="s">
        <v>2035</v>
      </c>
      <c r="B25" s="848"/>
      <c r="C25" s="986" t="s">
        <v>2036</v>
      </c>
      <c r="D25" s="848"/>
      <c r="E25" s="848"/>
      <c r="F25" s="988"/>
      <c r="G25" s="988"/>
      <c r="H25" s="988"/>
    </row>
    <row customHeight="1" ht="27">
      <c r="A26" s="848" t="s">
        <v>2037</v>
      </c>
      <c r="B26" s="848"/>
      <c r="C26" s="986" t="s">
        <v>2038</v>
      </c>
      <c r="D26" s="848"/>
      <c r="E26" s="848"/>
      <c r="F26" s="988"/>
      <c r="G26" s="988"/>
      <c r="H26" s="988"/>
    </row>
    <row customHeight="1" ht="36">
      <c r="A27" s="848" t="s">
        <v>2039</v>
      </c>
      <c r="B27" s="848"/>
      <c r="C27" s="986" t="s">
        <v>2040</v>
      </c>
      <c r="D27" s="848"/>
      <c r="E27" s="848"/>
      <c r="F27" s="988"/>
      <c r="G27" s="988"/>
      <c r="H27" s="988"/>
    </row>
    <row customHeight="1" ht="28.5">
      <c r="A28" s="848" t="s">
        <v>2041</v>
      </c>
      <c r="B28" s="848"/>
      <c r="C28" s="986" t="s">
        <v>2042</v>
      </c>
      <c r="D28" s="848"/>
      <c r="E28" s="848"/>
      <c r="F28" s="988"/>
      <c r="G28" s="988"/>
      <c r="H28" s="988"/>
    </row>
    <row customHeight="1" ht="126">
      <c r="A29" s="848" t="s">
        <v>2043</v>
      </c>
      <c r="B29" s="848" t="s">
        <v>1614</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8" t="s">
        <v>2044</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8"/>
      <c r="G29" s="988"/>
      <c r="H29" s="848" t="s">
        <v>2045</v>
      </c>
    </row>
    <row customHeight="1" ht="36">
      <c r="A30" s="848" t="s">
        <v>2046</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8" t="s">
        <v>2047</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8"/>
      <c r="G30" s="988"/>
      <c r="H30" s="988"/>
    </row>
    <row customHeight="1" ht="54">
      <c r="A31" s="848" t="s">
        <v>2048</v>
      </c>
      <c r="B31" s="848"/>
      <c r="C31" s="986" t="str">
        <f>IF(TEMPLATE_SPHERE="HEAT",D31,IF(TEMPLATE_SPHERE="TKO",H31,E31))</f>
        <v>Форма 1. Информация об организации, осуществляющей водоотведение (общая информация)</v>
      </c>
      <c r="D31" s="848" t="s">
        <v>2049</v>
      </c>
      <c r="E31" s="85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8"/>
      <c r="G31" s="988"/>
      <c r="H31" s="988"/>
    </row>
    <row customHeight="1" ht="198">
      <c r="A32" s="848" t="s">
        <v>2050</v>
      </c>
      <c r="B32" s="848"/>
      <c r="C32" s="986" t="str">
        <f>IF(TEMPLATE_SPHERE="HEAT",D32,IF(TEMPLATE_SPHERE="TKO",H32,E32))</f>
        <v>Форма 7. Информация об инвестиционных программах организации водоотведения и отчетах об их исполнении</v>
      </c>
      <c r="D32" s="848" t="s">
        <v>2051</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8"/>
      <c r="G32" s="988"/>
      <c r="H32" s="848" t="s">
        <v>2052</v>
      </c>
    </row>
    <row customHeight="1" ht="9">
      <c r="A33" s="848"/>
      <c r="B33" s="848"/>
      <c r="C33" s="986"/>
      <c r="D33" s="848"/>
      <c r="E33" s="848"/>
      <c r="F33" s="988"/>
      <c r="G33" s="988"/>
      <c r="H33" s="988"/>
    </row>
    <row customHeight="1" ht="9">
      <c r="A34" s="848"/>
      <c r="B34" s="848" t="s">
        <v>1550</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1B83EF2-A4B1-F2F4-17B1-A5408A50BD0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2053</v>
      </c>
      <c r="D1" s="900"/>
      <c r="E1" s="900"/>
      <c r="F1" s="900"/>
      <c r="G1" s="900"/>
      <c r="H1" s="900" t="s">
        <v>2054</v>
      </c>
      <c r="I1" s="900"/>
      <c r="J1" s="900"/>
      <c r="K1" s="900"/>
      <c r="L1" s="900"/>
      <c r="M1" s="900" t="s">
        <v>2055</v>
      </c>
      <c r="N1" s="900" t="s">
        <v>2056</v>
      </c>
      <c r="O1" s="2594" t="s">
        <v>2057</v>
      </c>
      <c r="P1" s="2594"/>
      <c r="Q1" s="2594"/>
      <c r="R1" s="2594"/>
      <c r="S1" s="2594"/>
      <c r="T1" s="2594" t="s">
        <v>2055</v>
      </c>
      <c r="U1" s="2594"/>
      <c r="V1" s="2594"/>
      <c r="W1" s="2594"/>
      <c r="X1" s="2594"/>
      <c r="Y1" s="1001"/>
      <c r="Z1" s="2594" t="s">
        <v>2058</v>
      </c>
      <c r="AA1" s="2594"/>
      <c r="AB1" s="2594"/>
      <c r="AC1" s="2594"/>
      <c r="AD1" s="2594"/>
    </row>
    <row customHeight="1" ht="18">
      <c r="A2" s="848"/>
      <c r="B2" s="848"/>
      <c r="C2" s="843" t="s">
        <v>840</v>
      </c>
      <c r="D2" s="843" t="s">
        <v>886</v>
      </c>
      <c r="E2" s="843" t="s">
        <v>939</v>
      </c>
      <c r="F2" s="843" t="s">
        <v>926</v>
      </c>
      <c r="G2" s="843" t="s">
        <v>1662</v>
      </c>
      <c r="H2" s="845"/>
      <c r="I2" s="845"/>
      <c r="J2" s="845"/>
      <c r="K2" s="845"/>
      <c r="L2" s="845"/>
      <c r="M2" s="845"/>
      <c r="N2" s="845"/>
      <c r="O2" s="843" t="s">
        <v>840</v>
      </c>
      <c r="P2" s="843" t="s">
        <v>886</v>
      </c>
      <c r="Q2" s="843" t="s">
        <v>926</v>
      </c>
      <c r="R2" s="843" t="s">
        <v>939</v>
      </c>
      <c r="S2" s="843" t="s">
        <v>1662</v>
      </c>
      <c r="T2" s="843" t="s">
        <v>840</v>
      </c>
      <c r="U2" s="843" t="s">
        <v>886</v>
      </c>
      <c r="V2" s="843" t="s">
        <v>926</v>
      </c>
      <c r="W2" s="843" t="s">
        <v>939</v>
      </c>
      <c r="X2" s="843" t="s">
        <v>1662</v>
      </c>
      <c r="Y2" s="843"/>
      <c r="Z2" s="843" t="s">
        <v>840</v>
      </c>
      <c r="AA2" s="852" t="s">
        <v>886</v>
      </c>
      <c r="AB2" s="843" t="s">
        <v>926</v>
      </c>
      <c r="AC2" s="843" t="s">
        <v>939</v>
      </c>
      <c r="AD2" s="843" t="s">
        <v>1662</v>
      </c>
    </row>
    <row customHeight="1" ht="162">
      <c r="A3" s="847" t="s">
        <v>26</v>
      </c>
      <c r="B3" s="847"/>
      <c r="C3" s="2598" t="s">
        <v>2059</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5"/>
      <c r="P3" s="845"/>
      <c r="Q3" s="845"/>
      <c r="R3" s="845"/>
      <c r="S3" s="845"/>
      <c r="T3" s="845"/>
      <c r="U3" s="845"/>
      <c r="V3" s="845"/>
      <c r="W3" s="845"/>
      <c r="X3" s="845"/>
      <c r="Y3" s="1002"/>
      <c r="Z3" s="848" t="s">
        <v>2060</v>
      </c>
      <c r="AA3" s="845" t="s">
        <v>2061</v>
      </c>
      <c r="AB3" s="848" t="s">
        <v>2062</v>
      </c>
      <c r="AC3" s="848" t="s">
        <v>2063</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1601</v>
      </c>
      <c r="D11" s="2601" t="s">
        <v>1597</v>
      </c>
      <c r="E11" s="2601" t="s">
        <v>1695</v>
      </c>
      <c r="F11" s="2601" t="s">
        <v>2064</v>
      </c>
      <c r="G11" s="2601"/>
      <c r="H11" s="900" t="s">
        <v>2065</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5"/>
      <c r="P11" s="845"/>
      <c r="Q11" s="845"/>
      <c r="R11" s="845"/>
      <c r="S11" s="845"/>
      <c r="T11" s="845" t="s">
        <v>2066</v>
      </c>
      <c r="U11" s="845" t="s">
        <v>2067</v>
      </c>
      <c r="V11" s="845"/>
      <c r="W11" s="845"/>
      <c r="X11" s="845"/>
      <c r="Y11" s="1002"/>
      <c r="Z11" s="848" t="s">
        <v>2068</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8"/>
      <c r="AC11" s="848"/>
      <c r="AD11" s="848"/>
    </row>
    <row customHeight="1" ht="45">
      <c r="A12" s="2595"/>
      <c r="B12" s="901">
        <v>2</v>
      </c>
      <c r="C12" s="2602"/>
      <c r="D12" s="2602"/>
      <c r="E12" s="2602"/>
      <c r="F12" s="2602"/>
      <c r="G12" s="2602"/>
      <c r="H12" s="900" t="s">
        <v>2069</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5"/>
      <c r="P12" s="845"/>
      <c r="Q12" s="845"/>
      <c r="R12" s="845"/>
      <c r="S12" s="845"/>
      <c r="T12" s="845" t="s">
        <v>2070</v>
      </c>
      <c r="U12" s="845" t="s">
        <v>2071</v>
      </c>
      <c r="V12" s="845"/>
      <c r="W12" s="845"/>
      <c r="X12" s="845"/>
      <c r="Y12" s="1002"/>
      <c r="Z12" s="848" t="s">
        <v>2072</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8"/>
      <c r="AC12" s="848"/>
      <c r="AD12" s="848"/>
    </row>
    <row customHeight="1" ht="72">
      <c r="A13" s="2595"/>
      <c r="B13" s="901">
        <v>3</v>
      </c>
      <c r="C13" s="2602"/>
      <c r="D13" s="2602"/>
      <c r="E13" s="2602"/>
      <c r="F13" s="2602"/>
      <c r="G13" s="2602"/>
      <c r="H13" s="2594" t="s">
        <v>2073</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5"/>
      <c r="P13" s="846"/>
      <c r="Q13" s="846"/>
      <c r="R13" s="846"/>
      <c r="S13" s="845"/>
      <c r="T13" s="845" t="s">
        <v>2074</v>
      </c>
      <c r="U13" s="846" t="s">
        <v>2075</v>
      </c>
      <c r="V13" s="846"/>
      <c r="W13" s="846"/>
      <c r="X13" s="845"/>
      <c r="Y13" s="1002"/>
      <c r="Z13" s="848" t="s">
        <v>2076</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2077</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6"/>
      <c r="W14" s="846"/>
      <c r="X14" s="845"/>
      <c r="Y14" s="1002"/>
      <c r="Z14" s="848" t="s">
        <v>2078</v>
      </c>
      <c r="AA14" s="851" t="s">
        <v>2078</v>
      </c>
      <c r="AB14" s="848"/>
      <c r="AC14" s="848"/>
      <c r="AD14" s="848"/>
    </row>
    <row customHeight="1" ht="108">
      <c r="A15" s="2595"/>
      <c r="B15" s="901">
        <v>5</v>
      </c>
      <c r="C15" s="2602"/>
      <c r="D15" s="2602"/>
      <c r="E15" s="2602"/>
      <c r="F15" s="2602"/>
      <c r="G15" s="2602"/>
      <c r="H15" s="2596" t="s">
        <v>2079</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5"/>
      <c r="P15" s="846"/>
      <c r="Q15" s="846"/>
      <c r="R15" s="846"/>
      <c r="S15" s="845"/>
      <c r="T15" s="845" t="s">
        <v>2080</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6"/>
      <c r="W15" s="846"/>
      <c r="X15" s="845"/>
      <c r="Y15" s="1002"/>
      <c r="Z15" s="848" t="s">
        <v>2081</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5"/>
      <c r="P16" s="846"/>
      <c r="Q16" s="846"/>
      <c r="R16" s="846"/>
      <c r="S16" s="845"/>
      <c r="T16" s="845"/>
      <c r="U16" s="846"/>
      <c r="V16" s="846"/>
      <c r="W16" s="846"/>
      <c r="X16" s="845"/>
      <c r="Y16" s="1002"/>
      <c r="Z16" s="848" t="s">
        <v>2081</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1698</v>
      </c>
      <c r="B18" s="901">
        <v>1</v>
      </c>
      <c r="C18" s="845" t="s">
        <v>2065</v>
      </c>
      <c r="D18" s="969" t="s">
        <v>2065</v>
      </c>
      <c r="E18" s="845" t="s">
        <v>2065</v>
      </c>
      <c r="F18" s="845" t="s">
        <v>2065</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водоотведения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водоотведения</v>
      </c>
      <c r="N18" s="846" t="str">
        <f>IF(K18=0,"",K18)</f>
        <v>Указывается выручка с распределением по видам деятельности.</v>
      </c>
      <c r="O18" s="959">
        <v>1</v>
      </c>
      <c r="P18" s="959">
        <v>1</v>
      </c>
      <c r="Q18" s="959">
        <v>1</v>
      </c>
      <c r="R18" s="959">
        <v>1</v>
      </c>
      <c r="S18" s="959"/>
      <c r="T18" s="966" t="s">
        <v>2082</v>
      </c>
      <c r="U18" s="848" t="s">
        <v>2083</v>
      </c>
      <c r="V18" s="848" t="s">
        <v>2084</v>
      </c>
      <c r="W18" s="848" t="s">
        <v>2085</v>
      </c>
      <c r="X18" s="845"/>
      <c r="Y18" s="1002"/>
      <c r="Z18" s="848" t="s">
        <v>2086</v>
      </c>
      <c r="AA18" s="851" t="s">
        <v>2087</v>
      </c>
      <c r="AB18" s="851" t="s">
        <v>2087</v>
      </c>
      <c r="AC18" s="851" t="s">
        <v>2087</v>
      </c>
      <c r="AD18" s="848"/>
    </row>
    <row customHeight="1" ht="36">
      <c r="A19" s="847"/>
      <c r="B19" s="901">
        <v>2</v>
      </c>
      <c r="C19" s="845" t="s">
        <v>2069</v>
      </c>
      <c r="D19" s="969" t="s">
        <v>2069</v>
      </c>
      <c r="E19" s="845" t="s">
        <v>2069</v>
      </c>
      <c r="F19" s="845" t="s">
        <v>2069</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водоотведения, включая:</v>
      </c>
      <c r="N19" s="846" t="str">
        <f>IF(K19=0,"",K19)</f>
        <v>Указывается суммарная себестоимость производимых товаров.</v>
      </c>
      <c r="O19" s="959">
        <v>2</v>
      </c>
      <c r="P19" s="959">
        <v>2</v>
      </c>
      <c r="Q19" s="959">
        <v>2</v>
      </c>
      <c r="R19" s="959">
        <v>2</v>
      </c>
      <c r="S19" s="959"/>
      <c r="T19" s="966" t="s">
        <v>2088</v>
      </c>
      <c r="U19" s="848" t="s">
        <v>2089</v>
      </c>
      <c r="V19" s="848" t="s">
        <v>2090</v>
      </c>
      <c r="W19" s="848" t="s">
        <v>2091</v>
      </c>
      <c r="X19" s="845"/>
      <c r="Y19" s="1002"/>
      <c r="Z19" s="848" t="s">
        <v>2092</v>
      </c>
      <c r="AA19" s="851" t="s">
        <v>2092</v>
      </c>
      <c r="AB19" s="851" t="s">
        <v>2092</v>
      </c>
      <c r="AC19" s="851" t="s">
        <v>2092</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7">
        <f>INDEX(TEMPLATE_NOTE_POINT_FHD,B20,MATCH(TEMPLATE_SPHERE,TEMPLATE_SPHERE_LIST_FOR_NOTE,0))</f>
        <v>0</v>
      </c>
      <c r="L20" s="846" t="str">
        <f>IF(I20=0,"",I20)</f>
        <v>2.1</v>
      </c>
      <c r="M20" s="846" t="str">
        <f>IF(J20=0,"",J20)</f>
        <v>Расходы на оплату услуг по приему, транспортировке и очистке сточных вод другими организациями</v>
      </c>
      <c r="N20" s="846" t="str">
        <f>IF(K20=0,"",K20)</f>
        <v/>
      </c>
      <c r="O20" s="959" t="s">
        <v>741</v>
      </c>
      <c r="P20" s="959" t="s">
        <v>741</v>
      </c>
      <c r="Q20" s="959" t="s">
        <v>741</v>
      </c>
      <c r="R20" s="959" t="s">
        <v>741</v>
      </c>
      <c r="S20" s="959"/>
      <c r="T20" s="966" t="s">
        <v>2093</v>
      </c>
      <c r="U20" s="848" t="s">
        <v>2094</v>
      </c>
      <c r="V20" s="848" t="s">
        <v>2095</v>
      </c>
      <c r="W20" s="848" t="s">
        <v>2096</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331</v>
      </c>
      <c r="P21" s="959"/>
      <c r="Q21" s="959"/>
      <c r="R21" s="959"/>
      <c r="S21" s="959"/>
      <c r="T21" s="966" t="s">
        <v>2097</v>
      </c>
      <c r="U21" s="848"/>
      <c r="V21" s="848"/>
      <c r="W21" s="848"/>
      <c r="X21" s="845"/>
      <c r="Y21" s="1002"/>
      <c r="Z21" s="848" t="s">
        <v>2098</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331</v>
      </c>
      <c r="R22" s="959"/>
      <c r="S22" s="959"/>
      <c r="T22" s="966"/>
      <c r="U22" s="848"/>
      <c r="V22" s="848" t="s">
        <v>2099</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334</v>
      </c>
      <c r="R23" s="959"/>
      <c r="S23" s="959"/>
      <c r="T23" s="966"/>
      <c r="U23" s="848"/>
      <c r="V23" s="848" t="s">
        <v>2100</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761</v>
      </c>
      <c r="R24" s="959"/>
      <c r="S24" s="959"/>
      <c r="T24" s="966"/>
      <c r="U24" s="848"/>
      <c r="V24" s="848" t="s">
        <v>2101</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334</v>
      </c>
      <c r="P25" s="959" t="s">
        <v>331</v>
      </c>
      <c r="Q25" s="959" t="s">
        <v>768</v>
      </c>
      <c r="R25" s="959" t="s">
        <v>331</v>
      </c>
      <c r="S25" s="959"/>
      <c r="T25" s="966" t="s">
        <v>2102</v>
      </c>
      <c r="U25" s="848" t="s">
        <v>2102</v>
      </c>
      <c r="V25" s="848" t="s">
        <v>2102</v>
      </c>
      <c r="W25" s="848" t="s">
        <v>2102</v>
      </c>
      <c r="X25" s="845"/>
      <c r="Y25" s="1002"/>
      <c r="Z25" s="848"/>
      <c r="AA25" s="851"/>
      <c r="AB25" s="848"/>
      <c r="AC25" s="848"/>
      <c r="AD25" s="848"/>
    </row>
    <row customHeight="1" ht="18">
      <c r="A26" s="847"/>
      <c r="B26" s="901">
        <v>9</v>
      </c>
      <c r="C26" s="845" t="s">
        <v>685</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757</v>
      </c>
      <c r="P26" s="959" t="s">
        <v>751</v>
      </c>
      <c r="Q26" s="959" t="s">
        <v>2103</v>
      </c>
      <c r="R26" s="959" t="s">
        <v>751</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2104</v>
      </c>
      <c r="V26" s="966" t="s">
        <v>2104</v>
      </c>
      <c r="W26" s="966" t="s">
        <v>2104</v>
      </c>
      <c r="X26" s="845"/>
      <c r="Y26" s="1002"/>
      <c r="Z26" s="848"/>
      <c r="AA26" s="851"/>
      <c r="AB26" s="848"/>
      <c r="AC26" s="848"/>
      <c r="AD26" s="848"/>
    </row>
    <row customHeight="1" ht="18">
      <c r="A27" s="847"/>
      <c r="B27" s="901">
        <v>10</v>
      </c>
      <c r="C27" s="845" t="s">
        <v>689</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759</v>
      </c>
      <c r="P27" s="959" t="s">
        <v>753</v>
      </c>
      <c r="Q27" s="959" t="s">
        <v>2105</v>
      </c>
      <c r="R27" s="959" t="s">
        <v>753</v>
      </c>
      <c r="S27" s="959"/>
      <c r="T27" s="966" t="s">
        <v>2106</v>
      </c>
      <c r="U27" s="966" t="s">
        <v>2106</v>
      </c>
      <c r="V27" s="966" t="s">
        <v>2106</v>
      </c>
      <c r="W27" s="966" t="s">
        <v>2106</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761</v>
      </c>
      <c r="P28" s="959"/>
      <c r="Q28" s="959"/>
      <c r="R28" s="959"/>
      <c r="S28" s="959"/>
      <c r="T28" s="966" t="s">
        <v>2107</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768</v>
      </c>
      <c r="P29" s="959" t="s">
        <v>334</v>
      </c>
      <c r="Q29" s="959"/>
      <c r="R29" s="959" t="s">
        <v>334</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2108</v>
      </c>
      <c r="V29" s="848"/>
      <c r="W29" s="848" t="s">
        <v>2108</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770</v>
      </c>
      <c r="P30" s="959" t="s">
        <v>761</v>
      </c>
      <c r="Q30" s="959" t="s">
        <v>770</v>
      </c>
      <c r="R30" s="959" t="s">
        <v>761</v>
      </c>
      <c r="S30" s="959"/>
      <c r="T30" s="966" t="s">
        <v>2109</v>
      </c>
      <c r="U30" s="848" t="s">
        <v>2109</v>
      </c>
      <c r="V30" s="848" t="s">
        <v>2109</v>
      </c>
      <c r="W30" s="848" t="s">
        <v>2109</v>
      </c>
      <c r="X30" s="845"/>
      <c r="Y30" s="1002"/>
      <c r="Z30" s="848"/>
      <c r="AA30" s="851" t="s">
        <v>2110</v>
      </c>
      <c r="AB30" s="851" t="s">
        <v>2110</v>
      </c>
      <c r="AC30" s="851" t="s">
        <v>2110</v>
      </c>
      <c r="AD30" s="848"/>
    </row>
    <row customHeight="1" ht="18">
      <c r="A31" s="847"/>
      <c r="B31" s="901">
        <v>14</v>
      </c>
      <c r="C31" s="845" t="s">
        <v>2111</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2112</v>
      </c>
      <c r="P31" s="959" t="s">
        <v>764</v>
      </c>
      <c r="Q31" s="959" t="s">
        <v>2112</v>
      </c>
      <c r="R31" s="959" t="s">
        <v>764</v>
      </c>
      <c r="S31" s="959"/>
      <c r="T31" s="967" t="s">
        <v>2113</v>
      </c>
      <c r="U31" s="848" t="s">
        <v>2113</v>
      </c>
      <c r="V31" s="848" t="s">
        <v>2113</v>
      </c>
      <c r="W31" s="848" t="s">
        <v>2113</v>
      </c>
      <c r="X31" s="845"/>
      <c r="Y31" s="1002"/>
      <c r="Z31" s="848"/>
      <c r="AA31" s="851"/>
      <c r="AB31" s="851"/>
      <c r="AC31" s="851"/>
      <c r="AD31" s="848"/>
    </row>
    <row customHeight="1" ht="36">
      <c r="A32" s="847"/>
      <c r="B32" s="901">
        <v>15</v>
      </c>
      <c r="C32" s="845" t="s">
        <v>2114</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2115</v>
      </c>
      <c r="P32" s="959" t="s">
        <v>766</v>
      </c>
      <c r="Q32" s="959" t="s">
        <v>2115</v>
      </c>
      <c r="R32" s="959" t="s">
        <v>766</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2116</v>
      </c>
      <c r="V32" s="848" t="s">
        <v>2116</v>
      </c>
      <c r="W32" s="848" t="s">
        <v>2116</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772</v>
      </c>
      <c r="P33" s="959" t="s">
        <v>768</v>
      </c>
      <c r="Q33" s="959" t="s">
        <v>772</v>
      </c>
      <c r="R33" s="959" t="s">
        <v>768</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2117</v>
      </c>
      <c r="V33" s="848" t="s">
        <v>2117</v>
      </c>
      <c r="W33" s="848" t="s">
        <v>2118</v>
      </c>
      <c r="X33" s="845"/>
      <c r="Y33" s="1002"/>
      <c r="Z33" s="848"/>
      <c r="AA33" s="851" t="s">
        <v>2119</v>
      </c>
      <c r="AB33" s="851" t="s">
        <v>2119</v>
      </c>
      <c r="AC33" s="851" t="s">
        <v>2119</v>
      </c>
      <c r="AD33" s="848"/>
    </row>
    <row customHeight="1" ht="27">
      <c r="A34" s="847"/>
      <c r="B34" s="901">
        <v>17</v>
      </c>
      <c r="C34" s="845" t="s">
        <v>2120</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 в том числе:</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 в том числе:</v>
      </c>
      <c r="N34" s="846" t="str">
        <f>IF(K34=0,"",K34)</f>
        <v/>
      </c>
      <c r="O34" s="959" t="s">
        <v>2121</v>
      </c>
      <c r="P34" s="959" t="s">
        <v>2103</v>
      </c>
      <c r="Q34" s="959" t="s">
        <v>2121</v>
      </c>
      <c r="R34" s="959" t="s">
        <v>2103</v>
      </c>
      <c r="S34" s="959"/>
      <c r="T34" s="968" t="s">
        <v>2122</v>
      </c>
      <c r="U34" s="848" t="s">
        <v>2122</v>
      </c>
      <c r="V34" s="848" t="s">
        <v>2122</v>
      </c>
      <c r="W34" s="848" t="s">
        <v>2123</v>
      </c>
      <c r="X34" s="845"/>
      <c r="Y34" s="1002"/>
      <c r="Z34" s="848"/>
      <c r="AA34" s="851"/>
      <c r="AB34" s="848"/>
      <c r="AC34" s="848"/>
      <c r="AD34" s="848"/>
    </row>
    <row customHeight="1" ht="45">
      <c r="A35" s="847"/>
      <c r="B35" s="901">
        <v>18</v>
      </c>
      <c r="C35" s="845" t="s">
        <v>2124</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2125</v>
      </c>
      <c r="P35" s="959" t="s">
        <v>2105</v>
      </c>
      <c r="Q35" s="959" t="s">
        <v>2125</v>
      </c>
      <c r="R35" s="959" t="s">
        <v>2105</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2126</v>
      </c>
      <c r="V35" s="848" t="s">
        <v>2126</v>
      </c>
      <c r="W35" s="848" t="s">
        <v>2126</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774</v>
      </c>
      <c r="P36" s="959" t="s">
        <v>770</v>
      </c>
      <c r="Q36" s="959" t="s">
        <v>774</v>
      </c>
      <c r="R36" s="959" t="s">
        <v>770</v>
      </c>
      <c r="S36" s="959"/>
      <c r="T36" s="966" t="s">
        <v>2127</v>
      </c>
      <c r="U36" s="848" t="s">
        <v>2127</v>
      </c>
      <c r="V36" s="848" t="s">
        <v>2127</v>
      </c>
      <c r="W36" s="848" t="s">
        <v>2127</v>
      </c>
      <c r="X36" s="845"/>
      <c r="Y36" s="1002"/>
      <c r="Z36" s="848"/>
      <c r="AA36" s="851"/>
      <c r="AB36" s="848"/>
      <c r="AC36" s="848"/>
      <c r="AD36" s="848"/>
    </row>
    <row customHeight="1" ht="18">
      <c r="A37" s="847"/>
      <c r="B37" s="901">
        <v>20</v>
      </c>
      <c r="C37" s="845" t="s">
        <v>2128</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2129</v>
      </c>
      <c r="P37" s="959" t="s">
        <v>2112</v>
      </c>
      <c r="Q37" s="959" t="s">
        <v>2129</v>
      </c>
      <c r="R37" s="959" t="s">
        <v>2112</v>
      </c>
      <c r="S37" s="959"/>
      <c r="T37" s="966" t="s">
        <v>2130</v>
      </c>
      <c r="U37" s="848" t="s">
        <v>2130</v>
      </c>
      <c r="V37" s="848" t="s">
        <v>2130</v>
      </c>
      <c r="W37" s="848" t="s">
        <v>2130</v>
      </c>
      <c r="X37" s="845"/>
      <c r="Y37" s="1002"/>
      <c r="Z37" s="848"/>
      <c r="AA37" s="851"/>
      <c r="AB37" s="848"/>
      <c r="AC37" s="848"/>
      <c r="AD37" s="848"/>
    </row>
    <row customHeight="1" ht="18">
      <c r="A38" s="847"/>
      <c r="B38" s="901">
        <v>21</v>
      </c>
      <c r="C38" s="845" t="s">
        <v>2131</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2132</v>
      </c>
      <c r="P38" s="959" t="s">
        <v>2115</v>
      </c>
      <c r="Q38" s="959" t="s">
        <v>2132</v>
      </c>
      <c r="R38" s="959" t="s">
        <v>2115</v>
      </c>
      <c r="S38" s="959"/>
      <c r="T38" s="966" t="s">
        <v>2133</v>
      </c>
      <c r="U38" s="848" t="s">
        <v>2133</v>
      </c>
      <c r="V38" s="848" t="s">
        <v>2133</v>
      </c>
      <c r="W38" s="848" t="s">
        <v>2133</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водоотведения</v>
      </c>
      <c r="N39" s="846" t="str">
        <f>IF(K39=0,"",K39)</f>
        <v/>
      </c>
      <c r="O39" s="959" t="s">
        <v>778</v>
      </c>
      <c r="P39" s="959" t="s">
        <v>772</v>
      </c>
      <c r="Q39" s="959" t="s">
        <v>778</v>
      </c>
      <c r="R39" s="959" t="s">
        <v>772</v>
      </c>
      <c r="S39" s="959"/>
      <c r="T39" s="966" t="s">
        <v>2134</v>
      </c>
      <c r="U39" s="848" t="s">
        <v>2135</v>
      </c>
      <c r="V39" s="848" t="s">
        <v>2136</v>
      </c>
      <c r="W39" s="848" t="s">
        <v>2137</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2138</v>
      </c>
      <c r="P40" s="959" t="s">
        <v>774</v>
      </c>
      <c r="Q40" s="959" t="s">
        <v>2138</v>
      </c>
      <c r="R40" s="959" t="s">
        <v>774</v>
      </c>
      <c r="S40" s="959"/>
      <c r="T40" s="845" t="s">
        <v>2139</v>
      </c>
      <c r="U40" s="845" t="s">
        <v>2139</v>
      </c>
      <c r="V40" s="845" t="s">
        <v>2139</v>
      </c>
      <c r="W40" s="845" t="s">
        <v>2139</v>
      </c>
      <c r="X40" s="845"/>
      <c r="Y40" s="1002"/>
      <c r="Z40" s="848" t="s">
        <v>2140</v>
      </c>
      <c r="AA40" s="851" t="s">
        <v>2140</v>
      </c>
      <c r="AB40" s="851" t="s">
        <v>2140</v>
      </c>
      <c r="AC40" s="851" t="s">
        <v>2140</v>
      </c>
      <c r="AD40" s="848"/>
    </row>
    <row customHeight="1" ht="27">
      <c r="A41" s="847"/>
      <c r="B41" s="901">
        <v>24</v>
      </c>
      <c r="C41" s="845" t="s">
        <v>2141</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2142</v>
      </c>
      <c r="P41" s="959" t="s">
        <v>2129</v>
      </c>
      <c r="Q41" s="959" t="s">
        <v>2142</v>
      </c>
      <c r="R41" s="959" t="s">
        <v>2129</v>
      </c>
      <c r="S41" s="959"/>
      <c r="T41" s="845" t="s">
        <v>2143</v>
      </c>
      <c r="U41" s="845" t="s">
        <v>2143</v>
      </c>
      <c r="V41" s="845" t="s">
        <v>2143</v>
      </c>
      <c r="W41" s="845" t="s">
        <v>2143</v>
      </c>
      <c r="X41" s="845"/>
      <c r="Y41" s="1002"/>
      <c r="Z41" s="848" t="s">
        <v>2144</v>
      </c>
      <c r="AA41" s="848" t="s">
        <v>2144</v>
      </c>
      <c r="AB41" s="848" t="s">
        <v>2144</v>
      </c>
      <c r="AC41" s="848" t="s">
        <v>2144</v>
      </c>
      <c r="AD41" s="848"/>
    </row>
    <row customHeight="1" ht="27">
      <c r="A42" s="847"/>
      <c r="B42" s="901">
        <v>25</v>
      </c>
      <c r="C42" s="845" t="s">
        <v>2145</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2146</v>
      </c>
      <c r="P42" s="959" t="s">
        <v>2132</v>
      </c>
      <c r="Q42" s="959" t="s">
        <v>2146</v>
      </c>
      <c r="R42" s="959" t="s">
        <v>2132</v>
      </c>
      <c r="S42" s="959"/>
      <c r="T42" s="845" t="s">
        <v>2147</v>
      </c>
      <c r="U42" s="845" t="s">
        <v>2147</v>
      </c>
      <c r="V42" s="845" t="s">
        <v>2147</v>
      </c>
      <c r="W42" s="845" t="s">
        <v>2147</v>
      </c>
      <c r="X42" s="845"/>
      <c r="Y42" s="1002"/>
      <c r="Z42" s="848" t="s">
        <v>2148</v>
      </c>
      <c r="AA42" s="848" t="s">
        <v>2148</v>
      </c>
      <c r="AB42" s="848" t="s">
        <v>2148</v>
      </c>
      <c r="AC42" s="848" t="s">
        <v>2148</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2149</v>
      </c>
      <c r="P43" s="959" t="s">
        <v>778</v>
      </c>
      <c r="Q43" s="959" t="s">
        <v>2149</v>
      </c>
      <c r="R43" s="959" t="s">
        <v>778</v>
      </c>
      <c r="S43" s="959"/>
      <c r="T43" s="845" t="s">
        <v>2150</v>
      </c>
      <c r="U43" s="845" t="s">
        <v>2150</v>
      </c>
      <c r="V43" s="845" t="s">
        <v>2150</v>
      </c>
      <c r="W43" s="845" t="s">
        <v>2150</v>
      </c>
      <c r="X43" s="845"/>
      <c r="Y43" s="1002"/>
      <c r="Z43" s="848" t="s">
        <v>2151</v>
      </c>
      <c r="AA43" s="848" t="s">
        <v>2151</v>
      </c>
      <c r="AB43" s="848" t="s">
        <v>2151</v>
      </c>
      <c r="AC43" s="848" t="s">
        <v>2151</v>
      </c>
      <c r="AD43" s="848"/>
    </row>
    <row customHeight="1" ht="27">
      <c r="A44" s="847"/>
      <c r="B44" s="901">
        <v>27</v>
      </c>
      <c r="C44" s="845" t="s">
        <v>2152</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2153</v>
      </c>
      <c r="P44" s="959" t="s">
        <v>2154</v>
      </c>
      <c r="Q44" s="959" t="s">
        <v>2153</v>
      </c>
      <c r="R44" s="959" t="s">
        <v>2154</v>
      </c>
      <c r="S44" s="959"/>
      <c r="T44" s="845" t="s">
        <v>2143</v>
      </c>
      <c r="U44" s="845" t="s">
        <v>2143</v>
      </c>
      <c r="V44" s="845" t="s">
        <v>2143</v>
      </c>
      <c r="W44" s="845" t="s">
        <v>2143</v>
      </c>
      <c r="X44" s="845"/>
      <c r="Y44" s="1002"/>
      <c r="Z44" s="848" t="s">
        <v>2155</v>
      </c>
      <c r="AA44" s="848" t="s">
        <v>2155</v>
      </c>
      <c r="AB44" s="848" t="s">
        <v>2155</v>
      </c>
      <c r="AC44" s="848" t="s">
        <v>2155</v>
      </c>
      <c r="AD44" s="848"/>
    </row>
    <row customHeight="1" ht="27">
      <c r="A45" s="847"/>
      <c r="B45" s="901">
        <v>28</v>
      </c>
      <c r="C45" s="845" t="s">
        <v>2156</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2157</v>
      </c>
      <c r="P45" s="959" t="s">
        <v>2158</v>
      </c>
      <c r="Q45" s="959" t="s">
        <v>2157</v>
      </c>
      <c r="R45" s="959" t="s">
        <v>2158</v>
      </c>
      <c r="S45" s="959"/>
      <c r="T45" s="845" t="s">
        <v>2147</v>
      </c>
      <c r="U45" s="845" t="s">
        <v>2147</v>
      </c>
      <c r="V45" s="845" t="s">
        <v>2147</v>
      </c>
      <c r="W45" s="845" t="s">
        <v>2147</v>
      </c>
      <c r="X45" s="845"/>
      <c r="Y45" s="1002"/>
      <c r="Z45" s="848" t="s">
        <v>2159</v>
      </c>
      <c r="AA45" s="848" t="s">
        <v>2159</v>
      </c>
      <c r="AB45" s="848" t="s">
        <v>2159</v>
      </c>
      <c r="AC45" s="848" t="s">
        <v>2159</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2160</v>
      </c>
      <c r="P46" s="959" t="s">
        <v>2138</v>
      </c>
      <c r="Q46" s="959" t="s">
        <v>2160</v>
      </c>
      <c r="R46" s="959" t="s">
        <v>2138</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2161</v>
      </c>
      <c r="V46" s="845" t="s">
        <v>2161</v>
      </c>
      <c r="W46" s="845" t="s">
        <v>2161</v>
      </c>
      <c r="X46" s="845"/>
      <c r="Y46" s="1002"/>
      <c r="Z46" s="848" t="s">
        <v>2162</v>
      </c>
      <c r="AA46" s="848" t="s">
        <v>2163</v>
      </c>
      <c r="AB46" s="848" t="s">
        <v>2163</v>
      </c>
      <c r="AC46" s="848" t="s">
        <v>2163</v>
      </c>
      <c r="AD46" s="848"/>
    </row>
    <row customHeight="1" ht="54">
      <c r="A47" s="847"/>
      <c r="B47" s="901">
        <v>30</v>
      </c>
      <c r="C47" s="845" t="s">
        <v>2164</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2165</v>
      </c>
      <c r="P47" s="959" t="s">
        <v>2142</v>
      </c>
      <c r="Q47" s="959" t="s">
        <v>2165</v>
      </c>
      <c r="R47" s="959" t="s">
        <v>2142</v>
      </c>
      <c r="S47" s="959"/>
      <c r="T47" s="845" t="s">
        <v>2166</v>
      </c>
      <c r="U47" s="845" t="s">
        <v>2166</v>
      </c>
      <c r="V47" s="845" t="s">
        <v>2166</v>
      </c>
      <c r="W47" s="845" t="s">
        <v>2166</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2149</v>
      </c>
      <c r="Q48" s="959" t="s">
        <v>2167</v>
      </c>
      <c r="R48" s="959" t="s">
        <v>2149</v>
      </c>
      <c r="S48" s="959"/>
      <c r="T48" s="845"/>
      <c r="U48" s="845" t="s">
        <v>2168</v>
      </c>
      <c r="V48" s="845" t="s">
        <v>2169</v>
      </c>
      <c r="W48" s="845" t="s">
        <v>2169</v>
      </c>
      <c r="X48" s="845"/>
      <c r="Y48" s="1002"/>
      <c r="Z48" s="848"/>
      <c r="AA48" s="851" t="s">
        <v>2163</v>
      </c>
      <c r="AB48" s="851" t="s">
        <v>2163</v>
      </c>
      <c r="AC48" s="851" t="s">
        <v>2163</v>
      </c>
      <c r="AD48" s="848"/>
    </row>
    <row customHeight="1" ht="54">
      <c r="A49" s="847"/>
      <c r="B49" s="901">
        <v>32</v>
      </c>
      <c r="C49" s="845" t="s">
        <v>2170</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2153</v>
      </c>
      <c r="Q49" s="959" t="s">
        <v>2171</v>
      </c>
      <c r="R49" s="959" t="s">
        <v>2153</v>
      </c>
      <c r="S49" s="959"/>
      <c r="T49" s="845"/>
      <c r="U49" s="845" t="s">
        <v>2166</v>
      </c>
      <c r="V49" s="845" t="s">
        <v>2166</v>
      </c>
      <c r="W49" s="845" t="s">
        <v>2166</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2167</v>
      </c>
      <c r="P50" s="959" t="s">
        <v>2160</v>
      </c>
      <c r="Q50" s="959" t="s">
        <v>2172</v>
      </c>
      <c r="R50" s="959" t="s">
        <v>2160</v>
      </c>
      <c r="S50" s="959"/>
      <c r="T50" s="845" t="s">
        <v>2173</v>
      </c>
      <c r="U50" s="845" t="s">
        <v>2174</v>
      </c>
      <c r="V50" s="845" t="s">
        <v>2175</v>
      </c>
      <c r="W50" s="845" t="s">
        <v>2176</v>
      </c>
      <c r="X50" s="845"/>
      <c r="Y50" s="1002"/>
      <c r="Z50" s="848" t="s">
        <v>2177</v>
      </c>
      <c r="AA50" s="851" t="s">
        <v>2178</v>
      </c>
      <c r="AB50" s="851" t="s">
        <v>2178</v>
      </c>
      <c r="AC50" s="851" t="s">
        <v>2178</v>
      </c>
      <c r="AD50" s="848"/>
    </row>
    <row customHeight="1" ht="27">
      <c r="A51" s="847"/>
      <c r="B51" s="901">
        <v>34</v>
      </c>
      <c r="C51" s="845" t="s">
        <v>2179</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94</v>
      </c>
      <c r="P51" s="959"/>
      <c r="Q51" s="959"/>
      <c r="R51" s="959"/>
      <c r="S51" s="959"/>
      <c r="T51" s="845" t="s">
        <v>2180</v>
      </c>
      <c r="U51" s="845"/>
      <c r="V51" s="845"/>
      <c r="W51" s="845"/>
      <c r="X51" s="845"/>
      <c r="Y51" s="1002"/>
      <c r="Z51" s="848"/>
      <c r="AA51" s="851"/>
      <c r="AB51" s="851"/>
      <c r="AC51" s="851"/>
      <c r="AD51" s="848"/>
    </row>
    <row customHeight="1" ht="36">
      <c r="A52" s="847"/>
      <c r="B52" s="901">
        <v>35</v>
      </c>
      <c r="C52" s="845" t="s">
        <v>2073</v>
      </c>
      <c r="D52" s="969" t="s">
        <v>2073</v>
      </c>
      <c r="E52" s="845" t="s">
        <v>2073</v>
      </c>
      <c r="F52" s="845" t="s">
        <v>2073</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водоотведения, в том числе:</v>
      </c>
      <c r="N52" s="846" t="str">
        <f>IF(K52=0,"",K52)</f>
        <v>Указывается общая сумма чистой прибыли, полученной от регулируемого вида деятельности.</v>
      </c>
      <c r="O52" s="959" t="s">
        <v>95</v>
      </c>
      <c r="P52" s="959" t="s">
        <v>94</v>
      </c>
      <c r="Q52" s="959" t="s">
        <v>94</v>
      </c>
      <c r="R52" s="959" t="s">
        <v>94</v>
      </c>
      <c r="S52" s="959"/>
      <c r="T52" s="845" t="s">
        <v>2181</v>
      </c>
      <c r="U52" s="845" t="s">
        <v>2182</v>
      </c>
      <c r="V52" s="845" t="s">
        <v>2183</v>
      </c>
      <c r="W52" s="845" t="s">
        <v>2184</v>
      </c>
      <c r="X52" s="845"/>
      <c r="Y52" s="1002"/>
      <c r="Z52" s="848" t="s">
        <v>782</v>
      </c>
      <c r="AA52" s="851" t="s">
        <v>782</v>
      </c>
      <c r="AB52" s="851" t="s">
        <v>782</v>
      </c>
      <c r="AC52" s="851" t="s">
        <v>782</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786</v>
      </c>
      <c r="P53" s="959" t="s">
        <v>348</v>
      </c>
      <c r="Q53" s="959" t="s">
        <v>348</v>
      </c>
      <c r="R53" s="959" t="s">
        <v>348</v>
      </c>
      <c r="S53" s="959"/>
      <c r="T53" s="845" t="s">
        <v>2185</v>
      </c>
      <c r="U53" s="845" t="s">
        <v>2185</v>
      </c>
      <c r="V53" s="845" t="s">
        <v>2185</v>
      </c>
      <c r="W53" s="845" t="s">
        <v>2185</v>
      </c>
      <c r="X53" s="845"/>
      <c r="Y53" s="1002"/>
      <c r="Z53" s="848"/>
      <c r="AA53" s="851"/>
      <c r="AB53" s="848"/>
      <c r="AC53" s="848"/>
      <c r="AD53" s="848"/>
    </row>
    <row customHeight="1" ht="18">
      <c r="A54" s="847"/>
      <c r="B54" s="901">
        <v>37</v>
      </c>
      <c r="C54" s="845" t="s">
        <v>2079</v>
      </c>
      <c r="D54" s="969" t="s">
        <v>2079</v>
      </c>
      <c r="E54" s="845" t="s">
        <v>2079</v>
      </c>
      <c r="F54" s="845" t="s">
        <v>2079</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125</v>
      </c>
      <c r="P54" s="959" t="s">
        <v>95</v>
      </c>
      <c r="Q54" s="959" t="s">
        <v>95</v>
      </c>
      <c r="R54" s="959" t="s">
        <v>95</v>
      </c>
      <c r="S54" s="959"/>
      <c r="T54" s="845" t="s">
        <v>784</v>
      </c>
      <c r="U54" s="845" t="s">
        <v>784</v>
      </c>
      <c r="V54" s="845" t="s">
        <v>784</v>
      </c>
      <c r="W54" s="845" t="s">
        <v>784</v>
      </c>
      <c r="X54" s="845"/>
      <c r="Y54" s="1002"/>
      <c r="Z54" s="848" t="s">
        <v>785</v>
      </c>
      <c r="AA54" s="848" t="s">
        <v>785</v>
      </c>
      <c r="AB54" s="848" t="s">
        <v>785</v>
      </c>
      <c r="AC54" s="848" t="s">
        <v>785</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337</v>
      </c>
      <c r="P55" s="959" t="s">
        <v>786</v>
      </c>
      <c r="Q55" s="959" t="s">
        <v>786</v>
      </c>
      <c r="R55" s="959" t="s">
        <v>786</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2186</v>
      </c>
      <c r="V55" s="845" t="s">
        <v>2186</v>
      </c>
      <c r="W55" s="845" t="s">
        <v>2186</v>
      </c>
      <c r="X55" s="845"/>
      <c r="Y55" s="1002"/>
      <c r="Z55" s="848" t="s">
        <v>2187</v>
      </c>
      <c r="AA55" s="848" t="s">
        <v>2187</v>
      </c>
      <c r="AB55" s="848" t="s">
        <v>2187</v>
      </c>
      <c r="AC55" s="848" t="s">
        <v>2187</v>
      </c>
      <c r="AD55" s="848"/>
    </row>
    <row customHeight="1" ht="27">
      <c r="A56" s="847"/>
      <c r="B56" s="901">
        <v>39</v>
      </c>
      <c r="C56" s="845" t="s">
        <v>1054</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1181</v>
      </c>
      <c r="P56" s="959" t="s">
        <v>789</v>
      </c>
      <c r="Q56" s="959" t="s">
        <v>789</v>
      </c>
      <c r="R56" s="959" t="s">
        <v>789</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2188</v>
      </c>
      <c r="V56" s="845" t="s">
        <v>2188</v>
      </c>
      <c r="W56" s="845" t="s">
        <v>2188</v>
      </c>
      <c r="X56" s="845"/>
      <c r="Y56" s="1002"/>
      <c r="Z56" s="848" t="s">
        <v>791</v>
      </c>
      <c r="AA56" s="848" t="s">
        <v>791</v>
      </c>
      <c r="AB56" s="848" t="s">
        <v>791</v>
      </c>
      <c r="AC56" s="848" t="s">
        <v>791</v>
      </c>
      <c r="AD56" s="848"/>
    </row>
    <row customHeight="1" ht="27">
      <c r="A57" s="847"/>
      <c r="B57" s="901">
        <v>40</v>
      </c>
      <c r="C57" s="845" t="s">
        <v>1056</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2189</v>
      </c>
      <c r="P57" s="959" t="s">
        <v>792</v>
      </c>
      <c r="Q57" s="959" t="s">
        <v>792</v>
      </c>
      <c r="R57" s="959" t="s">
        <v>792</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2190</v>
      </c>
      <c r="V57" s="845" t="s">
        <v>2190</v>
      </c>
      <c r="W57" s="845" t="s">
        <v>2190</v>
      </c>
      <c r="X57" s="845"/>
      <c r="Y57" s="1002"/>
      <c r="Z57" s="848" t="s">
        <v>794</v>
      </c>
      <c r="AA57" s="848" t="s">
        <v>794</v>
      </c>
      <c r="AB57" s="848" t="s">
        <v>794</v>
      </c>
      <c r="AC57" s="848" t="s">
        <v>794</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914</v>
      </c>
      <c r="P58" s="959" t="s">
        <v>828</v>
      </c>
      <c r="Q58" s="959" t="s">
        <v>828</v>
      </c>
      <c r="R58" s="959" t="s">
        <v>828</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2191</v>
      </c>
      <c r="V58" s="845" t="s">
        <v>2191</v>
      </c>
      <c r="W58" s="845" t="s">
        <v>2191</v>
      </c>
      <c r="X58" s="845"/>
      <c r="Y58" s="1002"/>
      <c r="Z58" s="848"/>
      <c r="AA58" s="851"/>
      <c r="AB58" s="848"/>
      <c r="AC58" s="848"/>
      <c r="AD58" s="848"/>
    </row>
    <row customHeight="1" ht="36">
      <c r="A59" s="847"/>
      <c r="B59" s="901">
        <v>42</v>
      </c>
      <c r="C59" s="845">
        <v>3</v>
      </c>
      <c r="D59" s="969" t="s">
        <v>2179</v>
      </c>
      <c r="E59" s="845" t="s">
        <v>2179</v>
      </c>
      <c r="F59" s="845" t="s">
        <v>2179</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водоотведения</v>
      </c>
      <c r="N59" s="846" t="str">
        <f>IF(K59=0,"",K59)</f>
        <v/>
      </c>
      <c r="O59" s="959"/>
      <c r="P59" s="959" t="s">
        <v>125</v>
      </c>
      <c r="Q59" s="959" t="s">
        <v>125</v>
      </c>
      <c r="R59" s="959" t="s">
        <v>125</v>
      </c>
      <c r="S59" s="959"/>
      <c r="T59" s="845"/>
      <c r="U59" s="845" t="s">
        <v>2192</v>
      </c>
      <c r="V59" s="845" t="s">
        <v>2193</v>
      </c>
      <c r="W59" s="845" t="s">
        <v>2194</v>
      </c>
      <c r="X59" s="845"/>
      <c r="Y59" s="1002"/>
      <c r="Z59" s="848"/>
      <c r="AA59" s="851"/>
      <c r="AB59" s="848"/>
      <c r="AC59" s="848"/>
      <c r="AD59" s="848"/>
    </row>
    <row customHeight="1" ht="81">
      <c r="A60" s="847"/>
      <c r="B60" s="901">
        <v>43</v>
      </c>
      <c r="C60" s="845" t="s">
        <v>2195</v>
      </c>
      <c r="D60" s="969" t="s">
        <v>2195</v>
      </c>
      <c r="E60" s="845" t="s">
        <v>2195</v>
      </c>
      <c r="F60" s="845" t="s">
        <v>2195</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96</v>
      </c>
      <c r="P60" s="959" t="s">
        <v>96</v>
      </c>
      <c r="Q60" s="959" t="s">
        <v>96</v>
      </c>
      <c r="R60" s="959" t="s">
        <v>96</v>
      </c>
      <c r="S60" s="959"/>
      <c r="T60" s="845" t="s">
        <v>662</v>
      </c>
      <c r="U60" s="845" t="s">
        <v>662</v>
      </c>
      <c r="V60" s="845" t="s">
        <v>662</v>
      </c>
      <c r="W60" s="845" t="s">
        <v>662</v>
      </c>
      <c r="X60" s="845"/>
      <c r="Y60" s="1002"/>
      <c r="Z60" s="848" t="s">
        <v>2196</v>
      </c>
      <c r="AA60" s="851" t="s">
        <v>2197</v>
      </c>
      <c r="AB60" s="848" t="s">
        <v>2198</v>
      </c>
      <c r="AC60" s="848" t="s">
        <v>2197</v>
      </c>
      <c r="AD60" s="848"/>
    </row>
    <row customHeight="1" ht="9">
      <c r="A61" s="847"/>
      <c r="B61" s="901">
        <v>44</v>
      </c>
      <c r="C61" s="845"/>
      <c r="D61" s="969" t="s">
        <v>2199</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97</v>
      </c>
      <c r="Q61" s="959"/>
      <c r="R61" s="959"/>
      <c r="S61" s="959"/>
      <c r="T61" s="845"/>
      <c r="U61" s="845" t="s">
        <v>2200</v>
      </c>
      <c r="V61" s="845"/>
      <c r="W61" s="845"/>
      <c r="X61" s="845"/>
      <c r="Y61" s="1002"/>
      <c r="Z61" s="848"/>
      <c r="AA61" s="851"/>
      <c r="AB61" s="848"/>
      <c r="AC61" s="848"/>
      <c r="AD61" s="848"/>
    </row>
    <row customHeight="1" ht="9">
      <c r="A62" s="847"/>
      <c r="B62" s="901">
        <v>45</v>
      </c>
      <c r="C62" s="845"/>
      <c r="D62" s="969" t="s">
        <v>2201</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126</v>
      </c>
      <c r="Q62" s="959"/>
      <c r="R62" s="959"/>
      <c r="S62" s="959"/>
      <c r="T62" s="845"/>
      <c r="U62" s="845" t="s">
        <v>2202</v>
      </c>
      <c r="V62" s="845"/>
      <c r="W62" s="845"/>
      <c r="X62" s="845"/>
      <c r="Y62" s="1002"/>
      <c r="Z62" s="848"/>
      <c r="AA62" s="851"/>
      <c r="AB62" s="848"/>
      <c r="AC62" s="848"/>
      <c r="AD62" s="848"/>
    </row>
    <row customHeight="1" ht="18">
      <c r="A63" s="847"/>
      <c r="B63" s="901">
        <v>46</v>
      </c>
      <c r="C63" s="845"/>
      <c r="D63" s="969" t="s">
        <v>2203</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162</v>
      </c>
      <c r="Q63" s="959"/>
      <c r="R63" s="959"/>
      <c r="S63" s="959"/>
      <c r="T63" s="845"/>
      <c r="U63" s="845" t="s">
        <v>2204</v>
      </c>
      <c r="V63" s="845"/>
      <c r="W63" s="845"/>
      <c r="X63" s="845"/>
      <c r="Y63" s="1002"/>
      <c r="Z63" s="848"/>
      <c r="AA63" s="851"/>
      <c r="AB63" s="848"/>
      <c r="AC63" s="848"/>
      <c r="AD63" s="848"/>
    </row>
    <row customHeight="1" ht="18">
      <c r="A64" s="847"/>
      <c r="B64" s="901">
        <v>47</v>
      </c>
      <c r="C64" s="845"/>
      <c r="D64" s="969" t="s">
        <v>2205</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163</v>
      </c>
      <c r="Q64" s="959"/>
      <c r="R64" s="959"/>
      <c r="S64" s="959"/>
      <c r="T64" s="845"/>
      <c r="U64" s="845" t="s">
        <v>2206</v>
      </c>
      <c r="V64" s="845"/>
      <c r="W64" s="845"/>
      <c r="X64" s="845"/>
      <c r="Y64" s="1002"/>
      <c r="Z64" s="848"/>
      <c r="AA64" s="851" t="s">
        <v>2207</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2120</v>
      </c>
      <c r="Q65" s="959"/>
      <c r="R65" s="959"/>
      <c r="S65" s="959"/>
      <c r="T65" s="845"/>
      <c r="U65" s="845" t="s">
        <v>2208</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2124</v>
      </c>
      <c r="Q66" s="959"/>
      <c r="R66" s="959"/>
      <c r="S66" s="959"/>
      <c r="T66" s="845"/>
      <c r="U66" s="845" t="s">
        <v>2209</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2210</v>
      </c>
      <c r="Q67" s="959"/>
      <c r="R67" s="959"/>
      <c r="S67" s="959"/>
      <c r="T67" s="845"/>
      <c r="U67" s="845" t="s">
        <v>2211</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2212</v>
      </c>
      <c r="Q68" s="959"/>
      <c r="R68" s="959"/>
      <c r="S68" s="959"/>
      <c r="T68" s="845"/>
      <c r="U68" s="845" t="s">
        <v>2213</v>
      </c>
      <c r="V68" s="845"/>
      <c r="W68" s="845"/>
      <c r="X68" s="845"/>
      <c r="Y68" s="1002"/>
      <c r="Z68" s="848"/>
      <c r="AA68" s="851"/>
      <c r="AB68" s="848"/>
      <c r="AC68" s="848"/>
      <c r="AD68" s="848"/>
    </row>
    <row customHeight="1" ht="9">
      <c r="A69" s="847"/>
      <c r="B69" s="901">
        <v>52</v>
      </c>
      <c r="C69" s="845"/>
      <c r="D69" s="969" t="s">
        <v>2214</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164</v>
      </c>
      <c r="Q69" s="959"/>
      <c r="R69" s="959"/>
      <c r="S69" s="959"/>
      <c r="T69" s="845"/>
      <c r="U69" s="845" t="s">
        <v>2215</v>
      </c>
      <c r="V69" s="845"/>
      <c r="W69" s="845"/>
      <c r="X69" s="845"/>
      <c r="Y69" s="1002"/>
      <c r="Z69" s="848"/>
      <c r="AA69" s="851"/>
      <c r="AB69" s="848"/>
      <c r="AC69" s="848"/>
      <c r="AD69" s="848"/>
    </row>
    <row customHeight="1" ht="27">
      <c r="A70" s="847"/>
      <c r="B70" s="901">
        <v>53</v>
      </c>
      <c r="C70" s="845"/>
      <c r="D70" s="969"/>
      <c r="E70" s="845" t="s">
        <v>2199</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97</v>
      </c>
      <c r="R70" s="959"/>
      <c r="S70" s="959"/>
      <c r="T70" s="845"/>
      <c r="U70" s="845"/>
      <c r="V70" s="845" t="s">
        <v>2216</v>
      </c>
      <c r="W70" s="845"/>
      <c r="X70" s="845"/>
      <c r="Y70" s="1002"/>
      <c r="Z70" s="848"/>
      <c r="AA70" s="851"/>
      <c r="AB70" s="848"/>
      <c r="AC70" s="848"/>
      <c r="AD70" s="848"/>
    </row>
    <row customHeight="1" ht="36">
      <c r="A71" s="847"/>
      <c r="B71" s="901">
        <v>54</v>
      </c>
      <c r="C71" s="845"/>
      <c r="D71" s="969"/>
      <c r="E71" s="845" t="s">
        <v>2201</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126</v>
      </c>
      <c r="R71" s="959"/>
      <c r="S71" s="959"/>
      <c r="T71" s="845"/>
      <c r="U71" s="845"/>
      <c r="V71" s="845" t="s">
        <v>2217</v>
      </c>
      <c r="W71" s="845"/>
      <c r="X71" s="845"/>
      <c r="Y71" s="1002"/>
      <c r="Z71" s="848"/>
      <c r="AA71" s="851"/>
      <c r="AB71" s="848"/>
      <c r="AC71" s="848"/>
      <c r="AD71" s="848"/>
    </row>
    <row customHeight="1" ht="27">
      <c r="A72" s="847"/>
      <c r="B72" s="901">
        <v>55</v>
      </c>
      <c r="C72" s="845"/>
      <c r="D72" s="969"/>
      <c r="E72" s="845" t="s">
        <v>2203</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162</v>
      </c>
      <c r="R72" s="959"/>
      <c r="S72" s="959"/>
      <c r="T72" s="845"/>
      <c r="U72" s="845"/>
      <c r="V72" s="845" t="s">
        <v>2218</v>
      </c>
      <c r="W72" s="845"/>
      <c r="X72" s="845"/>
      <c r="Y72" s="1002"/>
      <c r="Z72" s="848"/>
      <c r="AA72" s="851"/>
      <c r="AB72" s="848"/>
      <c r="AC72" s="848"/>
      <c r="AD72" s="848"/>
    </row>
    <row customHeight="1" ht="36">
      <c r="A73" s="847"/>
      <c r="B73" s="901">
        <v>56</v>
      </c>
      <c r="C73" s="845"/>
      <c r="D73" s="969"/>
      <c r="E73" s="845" t="s">
        <v>2205</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163</v>
      </c>
      <c r="R73" s="959"/>
      <c r="S73" s="959"/>
      <c r="T73" s="845"/>
      <c r="U73" s="845"/>
      <c r="V73" s="845" t="s">
        <v>2219</v>
      </c>
      <c r="W73" s="845"/>
      <c r="X73" s="845"/>
      <c r="Y73" s="1002"/>
      <c r="Z73" s="848"/>
      <c r="AA73" s="851"/>
      <c r="AB73" s="848"/>
      <c r="AC73" s="848"/>
      <c r="AD73" s="848"/>
    </row>
    <row customHeight="1" ht="18">
      <c r="A74" s="847"/>
      <c r="B74" s="901">
        <v>57</v>
      </c>
      <c r="C74" s="845"/>
      <c r="D74" s="969"/>
      <c r="E74" s="845" t="s">
        <v>2214</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164</v>
      </c>
      <c r="R74" s="959"/>
      <c r="S74" s="959"/>
      <c r="T74" s="845"/>
      <c r="U74" s="845"/>
      <c r="V74" s="845" t="s">
        <v>2220</v>
      </c>
      <c r="W74" s="845"/>
      <c r="X74" s="845"/>
      <c r="Y74" s="1002"/>
      <c r="Z74" s="848"/>
      <c r="AA74" s="851"/>
      <c r="AB74" s="848"/>
      <c r="AC74" s="848"/>
      <c r="AD74" s="848"/>
    </row>
    <row customHeight="1" ht="18">
      <c r="A75" s="847"/>
      <c r="B75" s="901">
        <v>58</v>
      </c>
      <c r="C75" s="845"/>
      <c r="D75" s="969"/>
      <c r="E75" s="845"/>
      <c r="F75" s="845" t="s">
        <v>2199</v>
      </c>
      <c r="G75" s="845"/>
      <c r="H75" s="893"/>
      <c r="I75" s="1007" t="str">
        <f>INDEX(TEMPLATE_NUMBER_POINT_FHD,B75,MATCH(TEMPLATE_SPHERE,TEMPLATE_SPHERE_LIST_FOR_NOTE,0))</f>
        <v>7</v>
      </c>
      <c r="J75" s="1007" t="str">
        <f>INDEX(TEMPLATE_DATA_POINT_FHD,B75,MATCH(TEMPLATE_SPHERE,TEMPLATE_SPHERE_LIST_FOR_NOTE,0))</f>
        <v>Объём сточных вод, принятых от потребителей</v>
      </c>
      <c r="K75" s="1007">
        <f>INDEX(TEMPLATE_NOTE_POINT_FHD,B75,MATCH(TEMPLATE_SPHERE,TEMPLATE_SPHERE_LIST_FOR_NOTE,0))</f>
        <v>0</v>
      </c>
      <c r="L75" s="846" t="str">
        <f>IF(I75=0,"",I75)</f>
        <v>7</v>
      </c>
      <c r="M75" s="846" t="str">
        <f>IF(J75=0,"",J75)</f>
        <v>Объём сточных вод, принятых от потребителей</v>
      </c>
      <c r="N75" s="846" t="str">
        <f>IF(K75=0,"",K75)</f>
        <v/>
      </c>
      <c r="O75" s="959"/>
      <c r="P75" s="959"/>
      <c r="Q75" s="959"/>
      <c r="R75" s="959" t="s">
        <v>97</v>
      </c>
      <c r="S75" s="959"/>
      <c r="T75" s="845"/>
      <c r="U75" s="845"/>
      <c r="V75" s="845"/>
      <c r="W75" s="845" t="s">
        <v>2221</v>
      </c>
      <c r="X75" s="845"/>
      <c r="Y75" s="1002"/>
      <c r="Z75" s="848"/>
      <c r="AA75" s="851"/>
      <c r="AB75" s="848"/>
      <c r="AC75" s="848"/>
      <c r="AD75" s="848"/>
    </row>
    <row customHeight="1" ht="36">
      <c r="A76" s="847"/>
      <c r="B76" s="901">
        <v>59</v>
      </c>
      <c r="C76" s="845"/>
      <c r="D76" s="969"/>
      <c r="E76" s="845"/>
      <c r="F76" s="845" t="s">
        <v>2201</v>
      </c>
      <c r="G76" s="845"/>
      <c r="H76" s="893"/>
      <c r="I76" s="1007" t="str">
        <f>INDEX(TEMPLATE_NUMBER_POINT_FHD,B76,MATCH(TEMPLATE_SPHERE,TEMPLATE_SPHERE_LIST_FOR_NOTE,0))</f>
        <v>8</v>
      </c>
      <c r="J76" s="1007"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7">
        <f>INDEX(TEMPLATE_NOTE_POINT_FHD,B76,MATCH(TEMPLATE_SPHERE,TEMPLATE_SPHERE_LIST_FOR_NOTE,0))</f>
        <v>0</v>
      </c>
      <c r="L76" s="846" t="str">
        <f>IF(I76=0,"",I76)</f>
        <v>8</v>
      </c>
      <c r="M76" s="846" t="str">
        <f>IF(J76=0,"",J76)</f>
        <v>Объём сточных вод, принятых от других регулируемых организаций, осуществляющих водоотведение и (или) очистку сточных вод</v>
      </c>
      <c r="N76" s="846" t="str">
        <f>IF(K76=0,"",K76)</f>
        <v/>
      </c>
      <c r="O76" s="959"/>
      <c r="P76" s="959"/>
      <c r="Q76" s="959"/>
      <c r="R76" s="959" t="s">
        <v>126</v>
      </c>
      <c r="S76" s="959"/>
      <c r="T76" s="845"/>
      <c r="U76" s="845"/>
      <c r="V76" s="845"/>
      <c r="W76" s="845" t="s">
        <v>2222</v>
      </c>
      <c r="X76" s="845"/>
      <c r="Y76" s="1002"/>
      <c r="Z76" s="848"/>
      <c r="AA76" s="851"/>
      <c r="AB76" s="848"/>
      <c r="AC76" s="848"/>
      <c r="AD76" s="848"/>
    </row>
    <row customHeight="1" ht="18">
      <c r="A77" s="847"/>
      <c r="B77" s="901">
        <v>60</v>
      </c>
      <c r="C77" s="845"/>
      <c r="D77" s="969"/>
      <c r="E77" s="845"/>
      <c r="F77" s="845" t="s">
        <v>2203</v>
      </c>
      <c r="G77" s="845"/>
      <c r="H77" s="893"/>
      <c r="I77" s="1007" t="str">
        <f>INDEX(TEMPLATE_NUMBER_POINT_FHD,B77,MATCH(TEMPLATE_SPHERE,TEMPLATE_SPHERE_LIST_FOR_NOTE,0))</f>
        <v>9</v>
      </c>
      <c r="J77" s="1007" t="str">
        <f>INDEX(TEMPLATE_DATA_POINT_FHD,B77,MATCH(TEMPLATE_SPHERE,TEMPLATE_SPHERE_LIST_FOR_NOTE,0))</f>
        <v>Объём сточных вод, пропущенных через очистные сооружения</v>
      </c>
      <c r="K77" s="1007">
        <f>INDEX(TEMPLATE_NOTE_POINT_FHD,B77,MATCH(TEMPLATE_SPHERE,TEMPLATE_SPHERE_LIST_FOR_NOTE,0))</f>
        <v>0</v>
      </c>
      <c r="L77" s="846" t="str">
        <f>IF(I77=0,"",I77)</f>
        <v>9</v>
      </c>
      <c r="M77" s="846" t="str">
        <f>IF(J77=0,"",J77)</f>
        <v>Объём сточных вод, пропущенных через очистные сооружения</v>
      </c>
      <c r="N77" s="846" t="str">
        <f>IF(K77=0,"",K77)</f>
        <v/>
      </c>
      <c r="O77" s="959"/>
      <c r="P77" s="959"/>
      <c r="Q77" s="959"/>
      <c r="R77" s="959" t="s">
        <v>162</v>
      </c>
      <c r="S77" s="959"/>
      <c r="T77" s="845"/>
      <c r="U77" s="845"/>
      <c r="V77" s="845"/>
      <c r="W77" s="845" t="s">
        <v>2223</v>
      </c>
      <c r="X77" s="845"/>
      <c r="Y77" s="1002"/>
      <c r="Z77" s="848"/>
      <c r="AA77" s="851"/>
      <c r="AB77" s="848"/>
      <c r="AC77" s="848"/>
      <c r="AD77" s="848"/>
    </row>
    <row customHeight="1" ht="72">
      <c r="A78" s="847"/>
      <c r="B78" s="901">
        <v>61</v>
      </c>
      <c r="C78" s="845" t="s">
        <v>2199</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97</v>
      </c>
      <c r="P78" s="959"/>
      <c r="Q78" s="959"/>
      <c r="R78" s="959"/>
      <c r="S78" s="959"/>
      <c r="T78" s="845" t="s">
        <v>667</v>
      </c>
      <c r="U78" s="845"/>
      <c r="V78" s="845"/>
      <c r="W78" s="845"/>
      <c r="X78" s="845"/>
      <c r="Y78" s="1002"/>
      <c r="Z78" s="848" t="s">
        <v>2224</v>
      </c>
      <c r="AA78" s="851"/>
      <c r="AB78" s="848"/>
      <c r="AC78" s="848"/>
      <c r="AD78" s="848"/>
    </row>
    <row customHeight="1" ht="36">
      <c r="A79" s="847"/>
      <c r="B79" s="901">
        <v>62</v>
      </c>
      <c r="C79" s="845" t="s">
        <v>2201</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126</v>
      </c>
      <c r="P79" s="959"/>
      <c r="Q79" s="959"/>
      <c r="R79" s="959"/>
      <c r="S79" s="959"/>
      <c r="T79" s="845" t="s">
        <v>2225</v>
      </c>
      <c r="U79" s="845"/>
      <c r="V79" s="845"/>
      <c r="W79" s="845"/>
      <c r="X79" s="845"/>
      <c r="Y79" s="1002"/>
      <c r="Z79" s="848" t="s">
        <v>2226</v>
      </c>
      <c r="AA79" s="851"/>
      <c r="AB79" s="848"/>
      <c r="AC79" s="848"/>
      <c r="AD79" s="848"/>
    </row>
    <row customHeight="1" ht="45">
      <c r="A80" s="847"/>
      <c r="B80" s="901">
        <v>63</v>
      </c>
      <c r="C80" s="845" t="s">
        <v>2203</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162</v>
      </c>
      <c r="P80" s="959"/>
      <c r="Q80" s="959"/>
      <c r="R80" s="959"/>
      <c r="S80" s="959"/>
      <c r="T80" s="845" t="s">
        <v>2227</v>
      </c>
      <c r="U80" s="845"/>
      <c r="V80" s="845"/>
      <c r="W80" s="845"/>
      <c r="X80" s="845"/>
      <c r="Y80" s="1002"/>
      <c r="Z80" s="848" t="s">
        <v>2228</v>
      </c>
      <c r="AA80" s="851"/>
      <c r="AB80" s="848"/>
      <c r="AC80" s="848"/>
      <c r="AD80" s="848"/>
    </row>
    <row customHeight="1" ht="36">
      <c r="A81" s="847"/>
      <c r="B81" s="901">
        <v>64</v>
      </c>
      <c r="C81" s="845" t="s">
        <v>2205</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2111</v>
      </c>
      <c r="P81" s="959"/>
      <c r="Q81" s="959"/>
      <c r="R81" s="959"/>
      <c r="S81" s="959"/>
      <c r="T81" s="845" t="s">
        <v>2229</v>
      </c>
      <c r="U81" s="845"/>
      <c r="V81" s="845"/>
      <c r="W81" s="845"/>
      <c r="X81" s="845"/>
      <c r="Y81" s="1002"/>
      <c r="Z81" s="848" t="s">
        <v>2230</v>
      </c>
      <c r="AA81" s="851"/>
      <c r="AB81" s="848"/>
      <c r="AC81" s="848"/>
      <c r="AD81" s="848"/>
    </row>
    <row customHeight="1" ht="90">
      <c r="A82" s="847"/>
      <c r="B82" s="901">
        <v>65</v>
      </c>
      <c r="C82" s="845" t="s">
        <v>2214</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163</v>
      </c>
      <c r="P82" s="959"/>
      <c r="Q82" s="959"/>
      <c r="R82" s="959"/>
      <c r="S82" s="959"/>
      <c r="T82" s="845" t="s">
        <v>2231</v>
      </c>
      <c r="U82" s="845"/>
      <c r="V82" s="845"/>
      <c r="W82" s="845"/>
      <c r="X82" s="845"/>
      <c r="Y82" s="1002"/>
      <c r="Z82" s="848" t="s">
        <v>2232</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2120</v>
      </c>
      <c r="P83" s="959"/>
      <c r="Q83" s="959"/>
      <c r="R83" s="959"/>
      <c r="S83" s="959"/>
      <c r="T83" s="845" t="s">
        <v>2233</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2234</v>
      </c>
      <c r="P84" s="959"/>
      <c r="Q84" s="959"/>
      <c r="R84" s="959"/>
      <c r="S84" s="959"/>
      <c r="T84" s="845" t="s">
        <v>2235</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2124</v>
      </c>
      <c r="P85" s="959"/>
      <c r="Q85" s="959"/>
      <c r="R85" s="959"/>
      <c r="S85" s="959"/>
      <c r="T85" s="845" t="s">
        <v>2236</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2237</v>
      </c>
      <c r="P86" s="959"/>
      <c r="Q86" s="959"/>
      <c r="R86" s="959"/>
      <c r="S86" s="959"/>
      <c r="T86" s="845" t="s">
        <v>2238</v>
      </c>
      <c r="U86" s="845"/>
      <c r="V86" s="845"/>
      <c r="W86" s="845"/>
      <c r="X86" s="845"/>
      <c r="Y86" s="1002"/>
      <c r="Z86" s="848"/>
      <c r="AA86" s="851"/>
      <c r="AB86" s="848"/>
      <c r="AC86" s="848"/>
      <c r="AD86" s="848"/>
    </row>
    <row customHeight="1" ht="36">
      <c r="A87" s="847"/>
      <c r="B87" s="901">
        <v>70</v>
      </c>
      <c r="C87" s="845" t="s">
        <v>2239</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164</v>
      </c>
      <c r="P87" s="959"/>
      <c r="Q87" s="959"/>
      <c r="R87" s="959"/>
      <c r="S87" s="959"/>
      <c r="T87" s="845" t="s">
        <v>2240</v>
      </c>
      <c r="U87" s="845"/>
      <c r="V87" s="845"/>
      <c r="W87" s="845"/>
      <c r="X87" s="845"/>
      <c r="Y87" s="1002"/>
      <c r="Z87" s="848"/>
      <c r="AA87" s="851"/>
      <c r="AB87" s="848"/>
      <c r="AC87" s="848"/>
      <c r="AD87" s="848"/>
    </row>
    <row customHeight="1" ht="18">
      <c r="A88" s="847"/>
      <c r="B88" s="901">
        <v>71</v>
      </c>
      <c r="C88" s="845" t="s">
        <v>2241</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165</v>
      </c>
      <c r="P88" s="959"/>
      <c r="Q88" s="959"/>
      <c r="R88" s="959"/>
      <c r="S88" s="959"/>
      <c r="T88" s="845" t="s">
        <v>699</v>
      </c>
      <c r="U88" s="845"/>
      <c r="V88" s="845"/>
      <c r="W88" s="845"/>
      <c r="X88" s="845"/>
      <c r="Y88" s="1002"/>
      <c r="Z88" s="848"/>
      <c r="AA88" s="851"/>
      <c r="AB88" s="848"/>
      <c r="AC88" s="848"/>
      <c r="AD88" s="848"/>
    </row>
    <row customHeight="1" ht="18">
      <c r="A89" s="847"/>
      <c r="B89" s="901">
        <v>72</v>
      </c>
      <c r="C89" s="845" t="s">
        <v>2242</v>
      </c>
      <c r="D89" s="969" t="s">
        <v>2239</v>
      </c>
      <c r="E89" s="845" t="s">
        <v>2239</v>
      </c>
      <c r="F89" s="845" t="s">
        <v>2205</v>
      </c>
      <c r="G89" s="845"/>
      <c r="H89" s="893"/>
      <c r="I89" s="1007" t="str">
        <f>INDEX(TEMPLATE_NUMBER_POINT_FHD,B89,MATCH(TEMPLATE_SPHERE,TEMPLATE_SPHERE_LIST_FOR_NOTE,0))</f>
        <v>10</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10</v>
      </c>
      <c r="M89" s="846" t="str">
        <f>IF(J89=0,"",J89)</f>
        <v>Среднесписочная численность основного производственного персонала</v>
      </c>
      <c r="N89" s="846" t="str">
        <f>IF(K89=0,"",K89)</f>
        <v/>
      </c>
      <c r="O89" s="959" t="s">
        <v>166</v>
      </c>
      <c r="P89" s="959" t="s">
        <v>165</v>
      </c>
      <c r="Q89" s="959" t="s">
        <v>165</v>
      </c>
      <c r="R89" s="959" t="s">
        <v>163</v>
      </c>
      <c r="S89" s="959"/>
      <c r="T89" s="845" t="s">
        <v>707</v>
      </c>
      <c r="U89" s="845" t="s">
        <v>707</v>
      </c>
      <c r="V89" s="845" t="s">
        <v>707</v>
      </c>
      <c r="W89" s="845" t="s">
        <v>707</v>
      </c>
      <c r="X89" s="845"/>
      <c r="Y89" s="1002"/>
      <c r="Z89" s="848"/>
      <c r="AA89" s="851"/>
      <c r="AB89" s="848"/>
      <c r="AC89" s="848"/>
      <c r="AD89" s="848"/>
    </row>
    <row customHeight="1" ht="27">
      <c r="A90" s="847"/>
      <c r="B90" s="901">
        <v>73</v>
      </c>
      <c r="C90" s="845" t="s">
        <v>2243</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167</v>
      </c>
      <c r="P90" s="959"/>
      <c r="Q90" s="959"/>
      <c r="R90" s="959"/>
      <c r="S90" s="959"/>
      <c r="T90" s="845" t="s">
        <v>709</v>
      </c>
      <c r="U90" s="845"/>
      <c r="V90" s="845"/>
      <c r="W90" s="845"/>
      <c r="X90" s="845"/>
      <c r="Y90" s="1002"/>
      <c r="Z90" s="848"/>
      <c r="AA90" s="851"/>
      <c r="AB90" s="848"/>
      <c r="AC90" s="848"/>
      <c r="AD90" s="848"/>
    </row>
    <row customHeight="1" ht="18">
      <c r="A91" s="847"/>
      <c r="B91" s="901">
        <v>74</v>
      </c>
      <c r="C91" s="845"/>
      <c r="D91" s="969" t="s">
        <v>2241</v>
      </c>
      <c r="E91" s="845" t="s">
        <v>2241</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166</v>
      </c>
      <c r="Q91" s="959" t="s">
        <v>166</v>
      </c>
      <c r="R91" s="959"/>
      <c r="S91" s="959"/>
      <c r="T91" s="845"/>
      <c r="U91" s="845" t="s">
        <v>2244</v>
      </c>
      <c r="V91" s="845" t="s">
        <v>2244</v>
      </c>
      <c r="W91" s="845"/>
      <c r="X91" s="845"/>
      <c r="Y91" s="1002"/>
      <c r="Z91" s="848"/>
      <c r="AA91" s="851"/>
      <c r="AB91" s="848"/>
      <c r="AC91" s="848"/>
      <c r="AD91" s="848"/>
    </row>
    <row customHeight="1" ht="27">
      <c r="A92" s="847"/>
      <c r="B92" s="901">
        <v>75</v>
      </c>
      <c r="C92" s="845"/>
      <c r="D92" s="969" t="s">
        <v>2242</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167</v>
      </c>
      <c r="Q92" s="959"/>
      <c r="R92" s="959"/>
      <c r="S92" s="959"/>
      <c r="T92" s="845"/>
      <c r="U92" s="845" t="s">
        <v>2245</v>
      </c>
      <c r="V92" s="845"/>
      <c r="W92" s="845"/>
      <c r="X92" s="845"/>
      <c r="Y92" s="1002"/>
      <c r="Z92" s="848"/>
      <c r="AA92" s="851" t="s">
        <v>2246</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2152</v>
      </c>
      <c r="Q93" s="959"/>
      <c r="R93" s="959"/>
      <c r="S93" s="959"/>
      <c r="T93" s="845"/>
      <c r="U93" s="845" t="s">
        <v>2247</v>
      </c>
      <c r="V93" s="845"/>
      <c r="W93" s="845"/>
      <c r="X93" s="845"/>
      <c r="Y93" s="1002"/>
      <c r="Z93" s="848"/>
      <c r="AA93" s="851" t="s">
        <v>2248</v>
      </c>
      <c r="AB93" s="848"/>
      <c r="AC93" s="848"/>
      <c r="AD93" s="848"/>
    </row>
    <row customHeight="1" ht="45">
      <c r="A94" s="847"/>
      <c r="B94" s="901">
        <v>77</v>
      </c>
      <c r="C94" s="845"/>
      <c r="D94" s="969" t="s">
        <v>2243</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1506</v>
      </c>
      <c r="Q94" s="959"/>
      <c r="R94" s="959"/>
      <c r="S94" s="959"/>
      <c r="T94" s="845"/>
      <c r="U94" s="845" t="s">
        <v>2249</v>
      </c>
      <c r="V94" s="845"/>
      <c r="W94" s="845"/>
      <c r="X94" s="845"/>
      <c r="Y94" s="1002"/>
      <c r="Z94" s="848"/>
      <c r="AA94" s="851" t="s">
        <v>2250</v>
      </c>
      <c r="AB94" s="848"/>
      <c r="AC94" s="848"/>
      <c r="AD94" s="848"/>
    </row>
    <row customHeight="1" ht="99">
      <c r="A95" s="847"/>
      <c r="B95" s="901">
        <v>78</v>
      </c>
      <c r="C95" s="845" t="s">
        <v>2251</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1506</v>
      </c>
      <c r="P95" s="959"/>
      <c r="Q95" s="959"/>
      <c r="R95" s="959"/>
      <c r="S95" s="959"/>
      <c r="T95" s="845" t="s">
        <v>2252</v>
      </c>
      <c r="U95" s="845"/>
      <c r="V95" s="845"/>
      <c r="W95" s="845"/>
      <c r="X95" s="845"/>
      <c r="Y95" s="1002"/>
      <c r="Z95" s="848"/>
      <c r="AA95" s="851"/>
      <c r="AB95" s="848"/>
      <c r="AC95" s="848"/>
      <c r="AD95" s="848"/>
    </row>
    <row customHeight="1" ht="99">
      <c r="A96" s="847"/>
      <c r="B96" s="901">
        <v>79</v>
      </c>
      <c r="C96" s="845" t="s">
        <v>1193</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1512</v>
      </c>
      <c r="P96" s="959"/>
      <c r="Q96" s="959"/>
      <c r="R96" s="959"/>
      <c r="S96" s="959"/>
      <c r="T96" s="845" t="s">
        <v>2253</v>
      </c>
      <c r="U96" s="845"/>
      <c r="V96" s="845"/>
      <c r="W96" s="845"/>
      <c r="X96" s="845"/>
      <c r="Y96" s="1002"/>
      <c r="Z96" s="848" t="s">
        <v>2254</v>
      </c>
      <c r="AA96" s="851"/>
      <c r="AB96" s="848"/>
      <c r="AC96" s="848"/>
      <c r="AD96" s="848"/>
    </row>
    <row customHeight="1" ht="63">
      <c r="A97" s="847"/>
      <c r="B97" s="901">
        <v>80</v>
      </c>
      <c r="C97" s="845" t="s">
        <v>2255</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1524</v>
      </c>
      <c r="P97" s="959"/>
      <c r="Q97" s="959"/>
      <c r="R97" s="959"/>
      <c r="S97" s="959"/>
      <c r="T97" s="845" t="s">
        <v>2256</v>
      </c>
      <c r="U97" s="845"/>
      <c r="V97" s="845"/>
      <c r="W97" s="845"/>
      <c r="X97" s="845"/>
      <c r="Y97" s="1002"/>
      <c r="Z97" s="848" t="s">
        <v>2257</v>
      </c>
      <c r="AA97" s="851"/>
      <c r="AB97" s="848"/>
      <c r="AC97" s="848"/>
      <c r="AD97" s="848"/>
    </row>
    <row customHeight="1" ht="63">
      <c r="A98" s="847"/>
      <c r="B98" s="901">
        <v>81</v>
      </c>
      <c r="C98" s="845" t="s">
        <v>2258</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1538</v>
      </c>
      <c r="P98" s="959"/>
      <c r="Q98" s="959"/>
      <c r="R98" s="959"/>
      <c r="S98" s="959"/>
      <c r="T98" s="845" t="s">
        <v>2259</v>
      </c>
      <c r="U98" s="845"/>
      <c r="V98" s="845"/>
      <c r="W98" s="845"/>
      <c r="X98" s="845"/>
      <c r="Y98" s="1002"/>
      <c r="Z98" s="848" t="s">
        <v>2257</v>
      </c>
      <c r="AA98" s="851"/>
      <c r="AB98" s="848"/>
      <c r="AC98" s="848"/>
      <c r="AD98" s="848"/>
    </row>
    <row customHeight="1" ht="90">
      <c r="A99" s="847"/>
      <c r="B99" s="901">
        <v>82</v>
      </c>
      <c r="C99" s="845" t="s">
        <v>2260</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1550</v>
      </c>
      <c r="P99" s="959"/>
      <c r="Q99" s="959"/>
      <c r="R99" s="959"/>
      <c r="S99" s="959"/>
      <c r="T99" s="845" t="s">
        <v>2261</v>
      </c>
      <c r="U99" s="845"/>
      <c r="V99" s="845"/>
      <c r="W99" s="845"/>
      <c r="X99" s="845"/>
      <c r="Y99" s="1002"/>
      <c r="Z99" s="848" t="s">
        <v>664</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2262</v>
      </c>
      <c r="P100" s="959"/>
      <c r="Q100" s="959"/>
      <c r="R100" s="959"/>
      <c r="S100" s="959"/>
      <c r="T100" s="845" t="s">
        <v>2263</v>
      </c>
      <c r="U100" s="845"/>
      <c r="V100" s="845"/>
      <c r="W100" s="845"/>
      <c r="X100" s="845"/>
      <c r="Y100" s="1002"/>
      <c r="Z100" s="848" t="s">
        <v>664</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2264</v>
      </c>
      <c r="P101" s="959"/>
      <c r="Q101" s="959"/>
      <c r="R101" s="959"/>
      <c r="S101" s="959"/>
      <c r="T101" s="845" t="s">
        <v>2265</v>
      </c>
      <c r="U101" s="845"/>
      <c r="V101" s="845"/>
      <c r="W101" s="845"/>
      <c r="X101" s="845"/>
      <c r="Y101" s="1002"/>
      <c r="Z101" s="848" t="s">
        <v>664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1704</v>
      </c>
      <c r="B148" s="847"/>
      <c r="C148" s="845" t="s">
        <v>2266</v>
      </c>
      <c r="D148" s="845" t="s">
        <v>1606</v>
      </c>
      <c r="E148" s="845" t="s">
        <v>1706</v>
      </c>
      <c r="F148" s="845" t="s">
        <v>2267</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0"/>
      <c r="O148" s="845"/>
      <c r="P148" s="846"/>
      <c r="Q148" s="846"/>
      <c r="R148" s="846"/>
      <c r="S148" s="845"/>
      <c r="T148" s="845" t="s">
        <v>2268</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6"/>
      <c r="W148" s="846"/>
      <c r="X148" s="845" t="s">
        <v>2269</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1708</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1711</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1716</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205C1-2F5B-42BD-ED61-DE49DE783DD7}"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2270</v>
      </c>
      <c r="M5" s="2605"/>
      <c r="N5" s="2605"/>
      <c r="O5" s="2605"/>
      <c r="P5" s="2605"/>
      <c r="Q5" s="2605"/>
      <c r="R5" s="2605"/>
      <c r="S5" s="2605"/>
      <c r="T5" s="2605"/>
      <c r="U5" s="2605"/>
      <c r="V5" s="1245"/>
      <c r="AD5" s="1157">
        <v>64</v>
      </c>
    </row>
    <row customHeight="1" ht="14.699999999999998">
      <c r="J6" s="378"/>
      <c r="K6" s="378"/>
      <c r="L6" s="2606" t="str">
        <f>IF(org=0,"Не определено",org)</f>
        <v>МП г.о. Саранск "Саранское водопроводно-канализационное хозяйство"</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Государственный комитет по тарифам Республики Мордовия</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445</v>
      </c>
      <c r="N9" s="306"/>
      <c r="O9" s="2253" t="str">
        <f>IF(TITLE_DATE_CHANGE_PERIOD="",IF(TITLE_DATE_PR="","",TITLE_DATE_PR),TITLE_DATE_CHANGE_PERIOD)</f>
        <v>45839</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446</v>
      </c>
      <c r="N10" s="306"/>
      <c r="O10" s="2253" t="str">
        <f>IF(TITLE_NUMBER_PR_CHANGE="",IF(TITLE_NUMBER_PR="","",TITLE_NUMBER_PR),TITLE_NUMBER_PR_CHANGE)</f>
        <v>82</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http://publication.pravo.gov.ru/document/1301202506250004</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449</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324</v>
      </c>
      <c r="M14" s="2129"/>
      <c r="N14" s="2129"/>
      <c r="O14" s="2129"/>
      <c r="P14" s="2129"/>
      <c r="Q14" s="2129"/>
      <c r="R14" s="2129"/>
      <c r="S14" s="2129"/>
      <c r="T14" s="2129"/>
      <c r="U14" s="2129"/>
      <c r="V14" s="2129"/>
      <c r="W14" s="2129"/>
      <c r="X14" s="2129" t="s">
        <v>325</v>
      </c>
      <c r="AD14" s="1157">
        <v>14</v>
      </c>
    </row>
    <row customHeight="1" ht="14.699999999999998">
      <c r="J15" s="378"/>
      <c r="K15" s="378"/>
      <c r="L15" s="2275" t="s">
        <v>92</v>
      </c>
      <c r="M15" s="2211" t="s">
        <v>450</v>
      </c>
      <c r="N15" s="303"/>
      <c r="O15" s="2276" t="s">
        <v>2271</v>
      </c>
      <c r="P15" s="2277"/>
      <c r="Q15" s="2277"/>
      <c r="R15" s="2277"/>
      <c r="S15" s="2277"/>
      <c r="T15" s="2277"/>
      <c r="U15" s="2278"/>
      <c r="V15" s="2279" t="s">
        <v>452</v>
      </c>
      <c r="W15" s="2282" t="s">
        <v>1190</v>
      </c>
      <c r="X15" s="2129"/>
      <c r="AD15" s="1157">
        <v>14</v>
      </c>
    </row>
    <row customHeight="1" ht="35.699999999999996">
      <c r="J16" s="378"/>
      <c r="K16" s="378"/>
      <c r="L16" s="2275"/>
      <c r="M16" s="2211"/>
      <c r="N16" s="1033"/>
      <c r="O16" s="2262" t="s">
        <v>455</v>
      </c>
      <c r="P16" s="2262" t="s">
        <v>456</v>
      </c>
      <c r="Q16" s="2264" t="s">
        <v>457</v>
      </c>
      <c r="R16" s="2265"/>
      <c r="S16" s="2264" t="s">
        <v>470</v>
      </c>
      <c r="T16" s="2271"/>
      <c r="U16" s="2265"/>
      <c r="V16" s="2280"/>
      <c r="W16" s="2283"/>
      <c r="X16" s="2129"/>
      <c r="AD16" s="1157">
        <v>34</v>
      </c>
    </row>
    <row customHeight="1" ht="35.699999999999996">
      <c r="A17" s="1372" t="s">
        <v>148</v>
      </c>
      <c r="B17" s="1372" t="s">
        <v>149</v>
      </c>
      <c r="C17" s="1372" t="s">
        <v>150</v>
      </c>
      <c r="D17" s="1372" t="s">
        <v>151</v>
      </c>
      <c r="E17" s="1372"/>
      <c r="J17" s="378"/>
      <c r="K17" s="378"/>
      <c r="L17" s="2275"/>
      <c r="M17" s="2211"/>
      <c r="N17" s="304"/>
      <c r="O17" s="2263"/>
      <c r="P17" s="2263"/>
      <c r="Q17" s="1224" t="s">
        <v>466</v>
      </c>
      <c r="R17" s="1224" t="s">
        <v>467</v>
      </c>
      <c r="S17" s="1294" t="s">
        <v>468</v>
      </c>
      <c r="T17" s="2272" t="s">
        <v>469</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124</v>
      </c>
      <c r="M18" s="1257" t="s">
        <v>107</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182</v>
      </c>
      <c r="B19" s="1365" t="s">
        <v>183</v>
      </c>
      <c r="C19" s="1365" t="s">
        <v>184</v>
      </c>
      <c r="D19" s="1365" t="s">
        <v>185</v>
      </c>
      <c r="E19" s="1365"/>
      <c r="F19" s="1367"/>
      <c r="G19" s="1367"/>
      <c r="H19" s="1367"/>
      <c r="I19" s="363"/>
      <c r="J19" s="362"/>
      <c r="K19" s="357"/>
      <c r="L19" s="1295">
        <f>INDEX(PT_DIFFERENTIATION_NUM_NTAR,MATCH(A19,PT_DIFFERENTIATION_NTAR_ID,0))</f>
        <v>0</v>
      </c>
      <c r="M19" s="300" t="s">
        <v>137</v>
      </c>
      <c r="N19" s="302"/>
      <c r="O19" s="2608" t="str">
        <f>INDEX(PT_DIFFERENTIATION_NTAR,MATCH(A19,PT_DIFFERENTIATION_NTAR_ID,0))</f>
        <v/>
      </c>
      <c r="P19" s="2608"/>
      <c r="Q19" s="2608"/>
      <c r="R19" s="2608"/>
      <c r="S19" s="2608"/>
      <c r="T19" s="2608"/>
      <c r="U19" s="2608"/>
      <c r="V19" s="2608"/>
      <c r="W19" s="2608"/>
      <c r="X19" s="1260" t="s">
        <v>420</v>
      </c>
      <c r="Z19" s="502"/>
      <c r="AA19" s="502" t="str">
        <f>IF(M19="","",M19)</f>
        <v>Наименование тарифа</v>
      </c>
      <c r="AB19" s="502"/>
      <c r="AC19" s="502"/>
      <c r="AD19" s="1157">
        <v>20</v>
      </c>
    </row>
    <row customHeight="1" ht="21">
      <c r="A20" s="1365" t="s">
        <v>182</v>
      </c>
      <c r="B20" s="1365" t="s">
        <v>183</v>
      </c>
      <c r="C20" s="1365" t="s">
        <v>184</v>
      </c>
      <c r="D20" s="1365" t="s">
        <v>185</v>
      </c>
      <c r="E20" s="1365"/>
      <c r="F20" s="1367"/>
      <c r="G20" s="1367"/>
      <c r="H20" s="1367"/>
      <c r="I20" s="1292"/>
      <c r="J20" s="354"/>
      <c r="K20" s="355"/>
      <c r="L20" s="1295" t="str">
        <f>INDEX(PT_DIFFERENTIATION_NUM_TER,MATCH(B19,PT_DIFFERENTIATION_TER_ID,0))</f>
        <v>.</v>
      </c>
      <c r="M20" s="310" t="s">
        <v>421</v>
      </c>
      <c r="N20" s="302"/>
      <c r="O20" s="2608" t="str">
        <f>INDEX(PT_DIFFERENTIATION_TER,MATCH(B19,PT_DIFFERENTIATION_TER_ID,0))</f>
        <v/>
      </c>
      <c r="P20" s="2608"/>
      <c r="Q20" s="2608"/>
      <c r="R20" s="2608"/>
      <c r="S20" s="2608"/>
      <c r="T20" s="2608"/>
      <c r="U20" s="2608"/>
      <c r="V20" s="2608"/>
      <c r="W20" s="2608"/>
      <c r="X20" s="1260" t="s">
        <v>422</v>
      </c>
      <c r="Z20" s="502"/>
      <c r="AA20" s="502" t="str">
        <f>IF(M20="","",M20)</f>
        <v>Территория действия тарифа</v>
      </c>
      <c r="AB20" s="502"/>
      <c r="AC20" s="502"/>
      <c r="AD20" s="1157">
        <v>20</v>
      </c>
    </row>
    <row customHeight="1" ht="24">
      <c r="A21" s="1365" t="s">
        <v>182</v>
      </c>
      <c r="B21" s="1365" t="s">
        <v>183</v>
      </c>
      <c r="C21" s="1365" t="s">
        <v>184</v>
      </c>
      <c r="D21" s="1365" t="s">
        <v>185</v>
      </c>
      <c r="E21" s="1365"/>
      <c r="F21" s="1367"/>
      <c r="G21" s="1367"/>
      <c r="H21" s="1367"/>
      <c r="I21" s="356"/>
      <c r="J21" s="354"/>
      <c r="K21" s="355"/>
      <c r="L21" s="1295" t="str">
        <f>INDEX(PT_DIFFERENTIATION_NUM_CS,MATCH(C19,PT_DIFFERENTIATION_CS_ID,0))</f>
        <v>..</v>
      </c>
      <c r="M21" s="311" t="s">
        <v>423</v>
      </c>
      <c r="N21" s="302"/>
      <c r="O21" s="2608" t="str">
        <f>INDEX(PT_DIFFERENTIATION_CS,MATCH(C19,PT_DIFFERENTIATION_CS_ID,0))</f>
        <v/>
      </c>
      <c r="P21" s="2608"/>
      <c r="Q21" s="2608"/>
      <c r="R21" s="2608"/>
      <c r="S21" s="2608"/>
      <c r="T21" s="2608"/>
      <c r="U21" s="2608"/>
      <c r="V21" s="2608"/>
      <c r="W21" s="2608"/>
      <c r="X21" s="1260" t="s">
        <v>424</v>
      </c>
      <c r="Z21" s="502"/>
      <c r="AA21" s="502" t="str">
        <f>IF(M21="","",M21)</f>
        <v>Наименование системы теплоснабжения </v>
      </c>
      <c r="AB21" s="502"/>
      <c r="AC21" s="502"/>
      <c r="AD21" s="1157">
        <v>23</v>
      </c>
    </row>
    <row customHeight="1" ht="21">
      <c r="A22" s="1365" t="s">
        <v>182</v>
      </c>
      <c r="B22" s="1365" t="s">
        <v>183</v>
      </c>
      <c r="C22" s="1365" t="s">
        <v>184</v>
      </c>
      <c r="D22" s="1365" t="s">
        <v>185</v>
      </c>
      <c r="E22" s="1365"/>
      <c r="F22" s="1367"/>
      <c r="G22" s="1367"/>
      <c r="H22" s="1367"/>
      <c r="I22" s="356"/>
      <c r="J22" s="354"/>
      <c r="K22" s="355"/>
      <c r="L22" s="1295" t="str">
        <f>INDEX(PT_DIFFERENTIATION_NUM_IST_TE,MATCH(D19,PT_DIFFERENTIATION_IST_TE_ID,0))</f>
        <v>...</v>
      </c>
      <c r="M22" s="312" t="s">
        <v>425</v>
      </c>
      <c r="N22" s="302"/>
      <c r="O22" s="2608" t="str">
        <f>INDEX(PT_DIFFERENTIATION_IST_TE,MATCH(D19,PT_DIFFERENTIATION_IST_TE_ID,0))</f>
        <v/>
      </c>
      <c r="P22" s="2608"/>
      <c r="Q22" s="2608"/>
      <c r="R22" s="2608"/>
      <c r="S22" s="2608"/>
      <c r="T22" s="2608"/>
      <c r="U22" s="2608"/>
      <c r="V22" s="2608"/>
      <c r="W22" s="2608"/>
      <c r="X22" s="1260" t="s">
        <v>426</v>
      </c>
      <c r="Z22" s="502"/>
      <c r="AA22" s="502" t="str">
        <f>IF(M22="","",M22)</f>
        <v>Источник тепловой энергии  </v>
      </c>
      <c r="AB22" s="502"/>
      <c r="AC22" s="502"/>
      <c r="AD22" s="1157">
        <v>20</v>
      </c>
    </row>
    <row customHeight="1" ht="96.75">
      <c r="A23" s="1365" t="s">
        <v>182</v>
      </c>
      <c r="B23" s="1365" t="s">
        <v>183</v>
      </c>
      <c r="C23" s="1365" t="s">
        <v>184</v>
      </c>
      <c r="D23" s="1365" t="s">
        <v>185</v>
      </c>
      <c r="E23" s="1365"/>
      <c r="F23" s="2609" t="str">
        <f>L22&amp;".1"</f>
        <v>....1</v>
      </c>
      <c r="I23" s="2259">
        <v>1</v>
      </c>
      <c r="J23" s="1293"/>
      <c r="K23" s="358"/>
      <c r="L23" s="1295" t="str">
        <f>$F$23</f>
        <v>....1</v>
      </c>
      <c r="M23" s="287" t="s">
        <v>428</v>
      </c>
      <c r="N23" s="302"/>
      <c r="O23" s="2307"/>
      <c r="P23" s="2307"/>
      <c r="Q23" s="2307"/>
      <c r="R23" s="2307"/>
      <c r="S23" s="2307"/>
      <c r="T23" s="2307"/>
      <c r="U23" s="2307"/>
      <c r="V23" s="2307"/>
      <c r="W23" s="2307"/>
      <c r="X23" s="1260" t="s">
        <v>429</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182</v>
      </c>
      <c r="B24" s="1365" t="s">
        <v>183</v>
      </c>
      <c r="C24" s="1365" t="s">
        <v>184</v>
      </c>
      <c r="D24" s="1365" t="s">
        <v>185</v>
      </c>
      <c r="E24" s="1365"/>
      <c r="F24" s="2609"/>
      <c r="G24" s="2219" t="str">
        <f>F23&amp;".1"</f>
        <v>....1.1</v>
      </c>
      <c r="I24" s="2259"/>
      <c r="J24" s="2259">
        <v>1</v>
      </c>
      <c r="K24" s="359"/>
      <c r="L24" s="1295" t="str">
        <f>$G$24</f>
        <v>....1.1</v>
      </c>
      <c r="M24" s="288" t="s">
        <v>431</v>
      </c>
      <c r="N24" s="302"/>
      <c r="O24" s="2247"/>
      <c r="P24" s="2248"/>
      <c r="Q24" s="2248"/>
      <c r="R24" s="2248"/>
      <c r="S24" s="2248"/>
      <c r="T24" s="2248"/>
      <c r="U24" s="2248"/>
      <c r="V24" s="2248"/>
      <c r="W24" s="2249"/>
      <c r="X24" s="1260" t="s">
        <v>432</v>
      </c>
      <c r="Z24" s="502"/>
      <c r="AA24" s="502" t="str">
        <f>IF(M24="","",M24)</f>
        <v>Группа потребителей</v>
      </c>
      <c r="AB24" s="502"/>
      <c r="AC24" s="502"/>
      <c r="AD24" s="1157">
        <v>82</v>
      </c>
    </row>
    <row customHeight="1" ht="11.549999999999999">
      <c r="A25" s="1365" t="s">
        <v>182</v>
      </c>
      <c r="B25" s="1365" t="s">
        <v>183</v>
      </c>
      <c r="C25" s="1365" t="s">
        <v>184</v>
      </c>
      <c r="D25" s="1365" t="s">
        <v>185</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434</v>
      </c>
      <c r="Y25" s="513">
        <f>STRCHECKDATE(O26:W26)</f>
      </c>
      <c r="Z25" s="502"/>
      <c r="AA25" s="502" t="str">
        <f>IF(M25="","",M25)</f>
        <v/>
      </c>
      <c r="AB25" s="502"/>
      <c r="AC25" s="502"/>
      <c r="AD25" s="1157">
        <v>11</v>
      </c>
    </row>
    <row customHeight="1" ht="11.549999999999999">
      <c r="A26" s="1365" t="s">
        <v>182</v>
      </c>
      <c r="B26" s="1365" t="s">
        <v>183</v>
      </c>
      <c r="C26" s="1365" t="s">
        <v>184</v>
      </c>
      <c r="D26" s="1365" t="s">
        <v>185</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182</v>
      </c>
      <c r="B27" s="1365" t="s">
        <v>183</v>
      </c>
      <c r="C27" s="1365" t="s">
        <v>184</v>
      </c>
      <c r="D27" s="1365" t="s">
        <v>185</v>
      </c>
      <c r="E27" s="1365"/>
      <c r="F27" s="2609"/>
      <c r="G27" s="2219"/>
      <c r="I27" s="2259"/>
      <c r="J27" s="2259"/>
      <c r="K27" s="358"/>
      <c r="L27" s="1280"/>
      <c r="M27" s="290" t="s">
        <v>435</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182</v>
      </c>
      <c r="B28" s="1365" t="s">
        <v>183</v>
      </c>
      <c r="C28" s="1365" t="s">
        <v>184</v>
      </c>
      <c r="D28" s="1365" t="s">
        <v>185</v>
      </c>
      <c r="E28" s="1365"/>
      <c r="F28" s="2609"/>
      <c r="I28" s="2259"/>
      <c r="J28" s="1293"/>
      <c r="K28" s="358"/>
      <c r="L28" s="1280"/>
      <c r="M28" s="289" t="s">
        <v>436</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182</v>
      </c>
      <c r="B29" s="1365" t="s">
        <v>183</v>
      </c>
      <c r="C29" s="1365" t="s">
        <v>184</v>
      </c>
      <c r="D29" s="1365" t="s">
        <v>185</v>
      </c>
      <c r="E29" s="1365"/>
      <c r="F29" s="1367"/>
      <c r="G29" s="1367"/>
      <c r="H29" s="539"/>
      <c r="I29" s="362"/>
      <c r="J29" s="377"/>
      <c r="K29" s="357"/>
      <c r="L29" s="1280"/>
      <c r="M29" s="367" t="s">
        <v>437</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182</v>
      </c>
      <c r="B30" s="1365" t="s">
        <v>183</v>
      </c>
      <c r="C30" s="1365" t="s">
        <v>184</v>
      </c>
      <c r="D30" s="1365"/>
      <c r="E30" s="1365" t="s">
        <v>619</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182</v>
      </c>
      <c r="B31" s="1365" t="s">
        <v>183</v>
      </c>
      <c r="C31" s="1365"/>
      <c r="D31" s="1365"/>
      <c r="E31" s="1365" t="s">
        <v>2272</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2273</v>
      </c>
      <c r="B32" s="1365"/>
      <c r="C32" s="1365"/>
      <c r="D32" s="1365"/>
      <c r="E32" s="1365" t="s">
        <v>119</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292</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836</v>
      </c>
      <c r="M35" s="2287" t="s">
        <v>2274</v>
      </c>
      <c r="N35" s="2287"/>
      <c r="O35" s="2287"/>
      <c r="P35" s="2287"/>
      <c r="Q35" s="2287"/>
      <c r="R35" s="2287"/>
      <c r="S35" s="2287"/>
      <c r="T35" s="2287"/>
      <c r="U35" s="2287"/>
      <c r="V35" s="2287"/>
      <c r="W35" s="2287"/>
      <c r="X35" s="2287"/>
      <c r="AD35" s="1157">
        <v>27</v>
      </c>
    </row>
    <row customHeight="1" ht="109.19999999999999">
      <c r="H36" s="539"/>
      <c r="I36" s="1305"/>
      <c r="M36" s="2287" t="s">
        <v>2275</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86</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71A55-CDC2-DD79-7DF4-A433C5C983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B8D024-67E8-870D-1BB7-E3445F424A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1E46F-986A-E385-F195-51C2DB7C5E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8F029B-3DC2-88BB-2F23-A8B5811E48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1291A-4C21-1A0A-24FC-A514E11870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8275F-9A3E-A3A9-6607-4547421FC9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9A9AA7-C428-9586-C348-E3CABD2E80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8FC7C-FFD8-7C52-AC0B-1B2E73AC387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0A4D8F-F626-5C61-4FD6-7BFEC893E044}"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2276</v>
      </c>
      <c r="B1" s="2618" t="s">
        <v>2277</v>
      </c>
      <c r="C1" s="2619" t="s">
        <v>2278</v>
      </c>
      <c r="D1" s="2620"/>
      <c r="E1" s="838" t="s">
        <v>2279</v>
      </c>
    </row>
    <row customHeight="1" ht="11.25">
      <c r="A2" s="2621"/>
      <c r="B2" s="767" t="s">
        <v>26</v>
      </c>
      <c r="C2" s="755"/>
      <c r="D2" s="766"/>
      <c r="E2" s="838"/>
    </row>
    <row customHeight="1" ht="11.25">
      <c r="A3" s="2622"/>
      <c r="B3" s="2623" t="s">
        <v>33</v>
      </c>
      <c r="C3" s="755"/>
      <c r="D3" s="766"/>
      <c r="E3" s="838"/>
    </row>
    <row customHeight="1" ht="11.25">
      <c r="A4" s="2624"/>
      <c r="B4" s="768" t="s">
        <v>1704</v>
      </c>
      <c r="C4" s="755"/>
      <c r="D4" s="766"/>
      <c r="E4" s="838"/>
    </row>
    <row customHeight="1" ht="11.25">
      <c r="A5" s="2625"/>
      <c r="B5" s="768" t="s">
        <v>1698</v>
      </c>
      <c r="C5" s="2626" t="s">
        <v>2043</v>
      </c>
      <c r="D5" s="2627" t="s">
        <v>2280</v>
      </c>
      <c r="E5" s="838"/>
    </row>
    <row s="1852" customFormat="1" customHeight="1" ht="11.25">
      <c r="A6" s="2628"/>
      <c r="B6" s="768" t="s">
        <v>1708</v>
      </c>
      <c r="C6" s="755"/>
      <c r="D6" s="766"/>
      <c r="E6" s="838"/>
    </row>
    <row customHeight="1" ht="11.25">
      <c r="A7" s="2629"/>
      <c r="B7" s="768" t="s">
        <v>1716</v>
      </c>
      <c r="C7" s="755"/>
      <c r="D7" s="766"/>
      <c r="E7" s="838"/>
    </row>
    <row customHeight="1" ht="11.25">
      <c r="A8" s="758"/>
      <c r="B8" s="768" t="s">
        <v>1711</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D661B-D3F7-5052-57CA-7A2112E0D9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BDD709-4218-BD3D-3FF6-713A6FC032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43ADA-9FF6-32D1-A9CC-1EA97173AD74}" mc:Ignorable="x14ac xr xr2 xr3">
  <sheetPr>
    <tabColor rgb="FFFFCC99"/>
  </sheetPr>
  <dimension ref="A1:I228"/>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2281</v>
      </c>
      <c r="B1" s="70" t="s">
        <v>2282</v>
      </c>
      <c r="C1" s="70" t="s">
        <v>2283</v>
      </c>
      <c r="D1" s="70" t="s">
        <v>2284</v>
      </c>
      <c r="E1" s="70" t="s">
        <v>2285</v>
      </c>
      <c r="F1" s="70" t="s">
        <v>2286</v>
      </c>
      <c r="G1" s="70" t="s">
        <v>2287</v>
      </c>
      <c r="H1" s="70" t="s">
        <v>2288</v>
      </c>
      <c r="I1" s="70" t="s">
        <v>2289</v>
      </c>
    </row>
    <row customHeight="1" ht="11.25">
      <c r="A2" s="1852" t="s">
        <v>2290</v>
      </c>
      <c r="B2" s="1852" t="s">
        <v>16</v>
      </c>
      <c r="C2" s="1852" t="s">
        <v>2291</v>
      </c>
      <c r="D2" s="1852" t="s">
        <v>2292</v>
      </c>
      <c r="E2" s="1852" t="s">
        <v>2293</v>
      </c>
      <c r="F2" s="1852" t="s">
        <v>2294</v>
      </c>
      <c r="G2" s="1852" t="s">
        <v>2295</v>
      </c>
      <c r="H2" s="1852" t="s">
        <v>28</v>
      </c>
      <c r="I2" s="1852" t="s">
        <v>840</v>
      </c>
    </row>
    <row customHeight="1" ht="11.25">
      <c r="A3" s="1852" t="s">
        <v>2290</v>
      </c>
      <c r="B3" s="1852" t="s">
        <v>16</v>
      </c>
      <c r="C3" s="1852" t="s">
        <v>2296</v>
      </c>
      <c r="D3" s="1852" t="s">
        <v>2297</v>
      </c>
      <c r="E3" s="1852" t="s">
        <v>2298</v>
      </c>
      <c r="F3" s="1852" t="s">
        <v>2299</v>
      </c>
      <c r="G3" s="1852" t="s">
        <v>28</v>
      </c>
      <c r="H3" s="1852" t="s">
        <v>28</v>
      </c>
      <c r="I3" s="1852" t="s">
        <v>840</v>
      </c>
    </row>
    <row customHeight="1" ht="11.25">
      <c r="A4" s="1852" t="s">
        <v>2290</v>
      </c>
      <c r="B4" s="1852" t="s">
        <v>16</v>
      </c>
      <c r="C4" s="1852" t="s">
        <v>2300</v>
      </c>
      <c r="D4" s="1852" t="s">
        <v>2301</v>
      </c>
      <c r="E4" s="1852" t="s">
        <v>2302</v>
      </c>
      <c r="F4" s="1852" t="s">
        <v>2303</v>
      </c>
      <c r="G4" s="1852" t="s">
        <v>2304</v>
      </c>
      <c r="H4" s="1852" t="s">
        <v>28</v>
      </c>
      <c r="I4" s="1852" t="s">
        <v>840</v>
      </c>
    </row>
    <row customHeight="1" ht="11.25">
      <c r="A5" s="1852" t="s">
        <v>2290</v>
      </c>
      <c r="B5" s="1852" t="s">
        <v>16</v>
      </c>
      <c r="C5" s="1852" t="s">
        <v>2305</v>
      </c>
      <c r="D5" s="1852" t="s">
        <v>2301</v>
      </c>
      <c r="E5" s="1852" t="s">
        <v>2302</v>
      </c>
      <c r="F5" s="1852" t="s">
        <v>2306</v>
      </c>
      <c r="G5" s="1852" t="s">
        <v>28</v>
      </c>
      <c r="H5" s="1852" t="s">
        <v>28</v>
      </c>
      <c r="I5" s="1852" t="s">
        <v>840</v>
      </c>
    </row>
    <row customHeight="1" ht="11.25">
      <c r="A6" s="1852" t="s">
        <v>2290</v>
      </c>
      <c r="B6" s="1852" t="s">
        <v>16</v>
      </c>
      <c r="C6" s="1852" t="s">
        <v>2307</v>
      </c>
      <c r="D6" s="1852" t="s">
        <v>2308</v>
      </c>
      <c r="E6" s="1852" t="s">
        <v>2309</v>
      </c>
      <c r="F6" s="1852" t="s">
        <v>2310</v>
      </c>
      <c r="G6" s="1852" t="s">
        <v>28</v>
      </c>
      <c r="H6" s="1852" t="s">
        <v>28</v>
      </c>
      <c r="I6" s="1852" t="s">
        <v>840</v>
      </c>
    </row>
    <row customHeight="1" ht="11.25">
      <c r="A7" s="1852" t="s">
        <v>2290</v>
      </c>
      <c r="B7" s="1852" t="s">
        <v>16</v>
      </c>
      <c r="C7" s="1852" t="s">
        <v>2311</v>
      </c>
      <c r="D7" s="1852" t="s">
        <v>2312</v>
      </c>
      <c r="E7" s="1852" t="s">
        <v>2313</v>
      </c>
      <c r="F7" s="1852" t="s">
        <v>2314</v>
      </c>
      <c r="G7" s="1852" t="s">
        <v>28</v>
      </c>
      <c r="H7" s="1852" t="s">
        <v>28</v>
      </c>
      <c r="I7" s="1852" t="s">
        <v>840</v>
      </c>
    </row>
    <row customHeight="1" ht="11.25">
      <c r="A8" s="1852" t="s">
        <v>2290</v>
      </c>
      <c r="B8" s="1852" t="s">
        <v>16</v>
      </c>
      <c r="C8" s="1852" t="s">
        <v>2315</v>
      </c>
      <c r="D8" s="1852" t="s">
        <v>2312</v>
      </c>
      <c r="E8" s="1852" t="s">
        <v>2313</v>
      </c>
      <c r="F8" s="1852" t="s">
        <v>2316</v>
      </c>
      <c r="G8" s="1852" t="s">
        <v>28</v>
      </c>
      <c r="H8" s="1852" t="s">
        <v>28</v>
      </c>
      <c r="I8" s="1852" t="s">
        <v>840</v>
      </c>
    </row>
    <row customHeight="1" ht="11.25">
      <c r="A9" s="1852" t="s">
        <v>2290</v>
      </c>
      <c r="B9" s="1852" t="s">
        <v>16</v>
      </c>
      <c r="C9" s="1852" t="s">
        <v>2317</v>
      </c>
      <c r="D9" s="1852" t="s">
        <v>2318</v>
      </c>
      <c r="E9" s="1852" t="s">
        <v>2313</v>
      </c>
      <c r="F9" s="1852" t="s">
        <v>2319</v>
      </c>
      <c r="G9" s="1852" t="s">
        <v>28</v>
      </c>
      <c r="H9" s="1852" t="s">
        <v>28</v>
      </c>
      <c r="I9" s="1852" t="s">
        <v>840</v>
      </c>
    </row>
    <row customHeight="1" ht="11.25">
      <c r="A10" s="1852" t="s">
        <v>2290</v>
      </c>
      <c r="B10" s="1852" t="s">
        <v>16</v>
      </c>
      <c r="C10" s="1852" t="s">
        <v>2320</v>
      </c>
      <c r="D10" s="1852" t="s">
        <v>2321</v>
      </c>
      <c r="E10" s="1852" t="s">
        <v>2322</v>
      </c>
      <c r="F10" s="1852" t="s">
        <v>2323</v>
      </c>
      <c r="G10" s="1852" t="s">
        <v>2324</v>
      </c>
      <c r="H10" s="1852" t="s">
        <v>28</v>
      </c>
      <c r="I10" s="1852" t="s">
        <v>840</v>
      </c>
    </row>
    <row customHeight="1" ht="11.25">
      <c r="A11" s="1852" t="s">
        <v>2290</v>
      </c>
      <c r="B11" s="1852" t="s">
        <v>16</v>
      </c>
      <c r="C11" s="1852" t="s">
        <v>28</v>
      </c>
      <c r="D11" s="1852" t="s">
        <v>2325</v>
      </c>
      <c r="E11" s="1852" t="s">
        <v>2326</v>
      </c>
      <c r="F11" s="1852" t="s">
        <v>56</v>
      </c>
      <c r="G11" s="1852" t="s">
        <v>28</v>
      </c>
      <c r="H11" s="1852" t="s">
        <v>28</v>
      </c>
      <c r="I11" s="1852" t="s">
        <v>840</v>
      </c>
    </row>
    <row customHeight="1" ht="11.25">
      <c r="A12" s="1852" t="s">
        <v>2290</v>
      </c>
      <c r="B12" s="1852" t="s">
        <v>16</v>
      </c>
      <c r="C12" s="1852" t="s">
        <v>2327</v>
      </c>
      <c r="D12" s="1852" t="s">
        <v>2328</v>
      </c>
      <c r="E12" s="1852" t="s">
        <v>2329</v>
      </c>
      <c r="F12" s="1852" t="s">
        <v>608</v>
      </c>
      <c r="G12" s="1852" t="s">
        <v>2330</v>
      </c>
      <c r="H12" s="1852" t="s">
        <v>28</v>
      </c>
      <c r="I12" s="1852" t="s">
        <v>840</v>
      </c>
    </row>
    <row customHeight="1" ht="11.25">
      <c r="A13" s="1852" t="s">
        <v>2290</v>
      </c>
      <c r="B13" s="1852" t="s">
        <v>16</v>
      </c>
      <c r="C13" s="1852" t="s">
        <v>2331</v>
      </c>
      <c r="D13" s="1852" t="s">
        <v>2332</v>
      </c>
      <c r="E13" s="1852" t="s">
        <v>2333</v>
      </c>
      <c r="F13" s="1852" t="s">
        <v>2310</v>
      </c>
      <c r="G13" s="1852" t="s">
        <v>2334</v>
      </c>
      <c r="H13" s="1852" t="s">
        <v>28</v>
      </c>
      <c r="I13" s="1852" t="s">
        <v>840</v>
      </c>
    </row>
    <row customHeight="1" ht="11.25">
      <c r="A14" s="1852" t="s">
        <v>2290</v>
      </c>
      <c r="B14" s="1852" t="s">
        <v>16</v>
      </c>
      <c r="C14" s="1852" t="s">
        <v>2335</v>
      </c>
      <c r="D14" s="1852" t="s">
        <v>2336</v>
      </c>
      <c r="E14" s="1852" t="s">
        <v>2337</v>
      </c>
      <c r="F14" s="1852" t="s">
        <v>2338</v>
      </c>
      <c r="G14" s="1852" t="s">
        <v>2339</v>
      </c>
      <c r="H14" s="1852" t="s">
        <v>28</v>
      </c>
      <c r="I14" s="1852" t="s">
        <v>840</v>
      </c>
    </row>
    <row customHeight="1" ht="11.25">
      <c r="A15" s="1852" t="s">
        <v>2290</v>
      </c>
      <c r="B15" s="1852" t="s">
        <v>16</v>
      </c>
      <c r="C15" s="1852" t="s">
        <v>2340</v>
      </c>
      <c r="D15" s="1852" t="s">
        <v>2341</v>
      </c>
      <c r="E15" s="1852" t="s">
        <v>2342</v>
      </c>
      <c r="F15" s="1852" t="s">
        <v>2343</v>
      </c>
      <c r="G15" s="1852" t="s">
        <v>2344</v>
      </c>
      <c r="H15" s="1852" t="s">
        <v>28</v>
      </c>
      <c r="I15" s="1852" t="s">
        <v>840</v>
      </c>
    </row>
    <row customHeight="1" ht="11.25">
      <c r="A16" s="1852" t="s">
        <v>2290</v>
      </c>
      <c r="B16" s="1852" t="s">
        <v>16</v>
      </c>
      <c r="C16" s="1852" t="s">
        <v>2345</v>
      </c>
      <c r="D16" s="1852" t="s">
        <v>2346</v>
      </c>
      <c r="E16" s="1852" t="s">
        <v>2347</v>
      </c>
      <c r="F16" s="1852" t="s">
        <v>2348</v>
      </c>
      <c r="G16" s="1852" t="s">
        <v>28</v>
      </c>
      <c r="H16" s="1852" t="s">
        <v>28</v>
      </c>
      <c r="I16" s="1852" t="s">
        <v>840</v>
      </c>
    </row>
    <row customHeight="1" ht="11.25">
      <c r="A17" s="1852" t="s">
        <v>2290</v>
      </c>
      <c r="B17" s="1852" t="s">
        <v>16</v>
      </c>
      <c r="C17" s="1852" t="s">
        <v>2349</v>
      </c>
      <c r="D17" s="1852" t="s">
        <v>2350</v>
      </c>
      <c r="E17" s="1852" t="s">
        <v>2351</v>
      </c>
      <c r="F17" s="1852" t="s">
        <v>2352</v>
      </c>
      <c r="G17" s="1852" t="s">
        <v>28</v>
      </c>
      <c r="H17" s="1852" t="s">
        <v>28</v>
      </c>
      <c r="I17" s="1852" t="s">
        <v>840</v>
      </c>
    </row>
    <row customHeight="1" ht="11.25">
      <c r="A18" s="1852" t="s">
        <v>2290</v>
      </c>
      <c r="B18" s="1852" t="s">
        <v>16</v>
      </c>
      <c r="C18" s="1852" t="s">
        <v>2353</v>
      </c>
      <c r="D18" s="1852" t="s">
        <v>2354</v>
      </c>
      <c r="E18" s="1852" t="s">
        <v>2355</v>
      </c>
      <c r="F18" s="1852" t="s">
        <v>2356</v>
      </c>
      <c r="G18" s="1852" t="s">
        <v>2357</v>
      </c>
      <c r="H18" s="1852" t="s">
        <v>28</v>
      </c>
      <c r="I18" s="1852" t="s">
        <v>840</v>
      </c>
    </row>
    <row customHeight="1" ht="11.25">
      <c r="A19" s="1852" t="s">
        <v>2290</v>
      </c>
      <c r="B19" s="1852" t="s">
        <v>16</v>
      </c>
      <c r="C19" s="1852" t="s">
        <v>2358</v>
      </c>
      <c r="D19" s="1852" t="s">
        <v>2359</v>
      </c>
      <c r="E19" s="1852" t="s">
        <v>2360</v>
      </c>
      <c r="F19" s="1852" t="s">
        <v>2361</v>
      </c>
      <c r="G19" s="1852" t="s">
        <v>2362</v>
      </c>
      <c r="H19" s="1852" t="s">
        <v>28</v>
      </c>
      <c r="I19" s="1852" t="s">
        <v>840</v>
      </c>
    </row>
    <row customHeight="1" ht="11.25">
      <c r="A20" s="1852" t="s">
        <v>2290</v>
      </c>
      <c r="B20" s="1852" t="s">
        <v>16</v>
      </c>
      <c r="C20" s="1852" t="s">
        <v>13</v>
      </c>
      <c r="D20" s="1852" t="s">
        <v>51</v>
      </c>
      <c r="E20" s="1852" t="s">
        <v>54</v>
      </c>
      <c r="F20" s="1852" t="s">
        <v>56</v>
      </c>
      <c r="G20" s="1852" t="s">
        <v>28</v>
      </c>
      <c r="H20" s="1852" t="s">
        <v>28</v>
      </c>
      <c r="I20" s="1852" t="s">
        <v>840</v>
      </c>
    </row>
    <row customHeight="1" ht="11.25">
      <c r="A21" s="1852" t="s">
        <v>2290</v>
      </c>
      <c r="B21" s="1852" t="s">
        <v>16</v>
      </c>
      <c r="C21" s="1852" t="s">
        <v>2363</v>
      </c>
      <c r="D21" s="1852" t="s">
        <v>2364</v>
      </c>
      <c r="E21" s="1852" t="s">
        <v>2365</v>
      </c>
      <c r="F21" s="1852" t="s">
        <v>2366</v>
      </c>
      <c r="G21" s="1852" t="s">
        <v>2367</v>
      </c>
      <c r="H21" s="1852" t="s">
        <v>28</v>
      </c>
      <c r="I21" s="1852" t="s">
        <v>840</v>
      </c>
    </row>
    <row customHeight="1" ht="11.25">
      <c r="A22" s="1852" t="s">
        <v>2290</v>
      </c>
      <c r="B22" s="1852" t="s">
        <v>16</v>
      </c>
      <c r="C22" s="1852" t="s">
        <v>2368</v>
      </c>
      <c r="D22" s="1852" t="s">
        <v>2369</v>
      </c>
      <c r="E22" s="1852" t="s">
        <v>2370</v>
      </c>
      <c r="F22" s="1852" t="s">
        <v>2352</v>
      </c>
      <c r="G22" s="1852" t="s">
        <v>2371</v>
      </c>
      <c r="H22" s="1852" t="s">
        <v>28</v>
      </c>
      <c r="I22" s="1852" t="s">
        <v>840</v>
      </c>
    </row>
    <row customHeight="1" ht="11.25">
      <c r="A23" s="1852" t="s">
        <v>2290</v>
      </c>
      <c r="B23" s="1852" t="s">
        <v>16</v>
      </c>
      <c r="C23" s="1852" t="s">
        <v>2372</v>
      </c>
      <c r="D23" s="1852" t="s">
        <v>2373</v>
      </c>
      <c r="E23" s="1852" t="s">
        <v>2374</v>
      </c>
      <c r="F23" s="1852" t="s">
        <v>2375</v>
      </c>
      <c r="G23" s="1852" t="s">
        <v>28</v>
      </c>
      <c r="H23" s="1852" t="s">
        <v>28</v>
      </c>
      <c r="I23" s="1852" t="s">
        <v>840</v>
      </c>
    </row>
    <row customHeight="1" ht="11.25">
      <c r="A24" s="1852" t="s">
        <v>2290</v>
      </c>
      <c r="B24" s="1852" t="s">
        <v>16</v>
      </c>
      <c r="C24" s="1852" t="s">
        <v>2376</v>
      </c>
      <c r="D24" s="1852" t="s">
        <v>2377</v>
      </c>
      <c r="E24" s="1852" t="s">
        <v>2378</v>
      </c>
      <c r="F24" s="1852" t="s">
        <v>2343</v>
      </c>
      <c r="G24" s="1852" t="s">
        <v>28</v>
      </c>
      <c r="H24" s="1852" t="s">
        <v>28</v>
      </c>
      <c r="I24" s="1852" t="s">
        <v>840</v>
      </c>
    </row>
    <row customHeight="1" ht="11.25">
      <c r="A25" s="1852" t="s">
        <v>2290</v>
      </c>
      <c r="B25" s="1852" t="s">
        <v>16</v>
      </c>
      <c r="C25" s="1852" t="s">
        <v>2379</v>
      </c>
      <c r="D25" s="1852" t="s">
        <v>2380</v>
      </c>
      <c r="E25" s="1852" t="s">
        <v>2381</v>
      </c>
      <c r="F25" s="1852" t="s">
        <v>2382</v>
      </c>
      <c r="G25" s="1852" t="s">
        <v>2383</v>
      </c>
      <c r="H25" s="1852" t="s">
        <v>28</v>
      </c>
      <c r="I25" s="1852" t="s">
        <v>840</v>
      </c>
    </row>
    <row customHeight="1" ht="11.25">
      <c r="A26" s="1852" t="s">
        <v>2290</v>
      </c>
      <c r="B26" s="1852" t="s">
        <v>16</v>
      </c>
      <c r="C26" s="1852" t="s">
        <v>2384</v>
      </c>
      <c r="D26" s="1852" t="s">
        <v>2385</v>
      </c>
      <c r="E26" s="1852" t="s">
        <v>2386</v>
      </c>
      <c r="F26" s="1852" t="s">
        <v>2366</v>
      </c>
      <c r="G26" s="1852" t="s">
        <v>28</v>
      </c>
      <c r="H26" s="1852" t="s">
        <v>28</v>
      </c>
      <c r="I26" s="1852" t="s">
        <v>840</v>
      </c>
    </row>
    <row customHeight="1" ht="11.25">
      <c r="A27" s="1852" t="s">
        <v>2290</v>
      </c>
      <c r="B27" s="1852" t="s">
        <v>16</v>
      </c>
      <c r="C27" s="1852" t="s">
        <v>2387</v>
      </c>
      <c r="D27" s="1852" t="s">
        <v>2388</v>
      </c>
      <c r="E27" s="1852" t="s">
        <v>2389</v>
      </c>
      <c r="F27" s="1852" t="s">
        <v>2390</v>
      </c>
      <c r="G27" s="1852" t="s">
        <v>28</v>
      </c>
      <c r="H27" s="1852" t="s">
        <v>28</v>
      </c>
      <c r="I27" s="1852" t="s">
        <v>840</v>
      </c>
    </row>
    <row customHeight="1" ht="11.25">
      <c r="A28" s="1852" t="s">
        <v>2290</v>
      </c>
      <c r="B28" s="1852" t="s">
        <v>16</v>
      </c>
      <c r="C28" s="1852" t="s">
        <v>2391</v>
      </c>
      <c r="D28" s="1852" t="s">
        <v>2392</v>
      </c>
      <c r="E28" s="1852" t="s">
        <v>2393</v>
      </c>
      <c r="F28" s="1852" t="s">
        <v>2394</v>
      </c>
      <c r="G28" s="1852" t="s">
        <v>2395</v>
      </c>
      <c r="H28" s="1852" t="s">
        <v>28</v>
      </c>
      <c r="I28" s="1852" t="s">
        <v>840</v>
      </c>
    </row>
    <row customHeight="1" ht="11.25">
      <c r="A29" s="1852" t="s">
        <v>2290</v>
      </c>
      <c r="B29" s="1852" t="s">
        <v>16</v>
      </c>
      <c r="C29" s="1852" t="s">
        <v>2396</v>
      </c>
      <c r="D29" s="1852" t="s">
        <v>2397</v>
      </c>
      <c r="E29" s="1852" t="s">
        <v>2398</v>
      </c>
      <c r="F29" s="1852" t="s">
        <v>2352</v>
      </c>
      <c r="G29" s="1852" t="s">
        <v>2399</v>
      </c>
      <c r="H29" s="1852" t="s">
        <v>28</v>
      </c>
      <c r="I29" s="1852" t="s">
        <v>840</v>
      </c>
    </row>
    <row customHeight="1" ht="11.25">
      <c r="A30" s="1852" t="s">
        <v>2290</v>
      </c>
      <c r="B30" s="1852" t="s">
        <v>16</v>
      </c>
      <c r="C30" s="1852" t="s">
        <v>2400</v>
      </c>
      <c r="D30" s="1852" t="s">
        <v>2401</v>
      </c>
      <c r="E30" s="1852" t="s">
        <v>2402</v>
      </c>
      <c r="F30" s="1852" t="s">
        <v>56</v>
      </c>
      <c r="G30" s="1852" t="s">
        <v>28</v>
      </c>
      <c r="H30" s="1852" t="s">
        <v>28</v>
      </c>
      <c r="I30" s="1852" t="s">
        <v>840</v>
      </c>
    </row>
    <row customHeight="1" ht="11.25">
      <c r="A31" s="1852" t="s">
        <v>2290</v>
      </c>
      <c r="B31" s="1852" t="s">
        <v>16</v>
      </c>
      <c r="C31" s="1852" t="s">
        <v>2403</v>
      </c>
      <c r="D31" s="1852" t="s">
        <v>2404</v>
      </c>
      <c r="E31" s="1852" t="s">
        <v>2405</v>
      </c>
      <c r="F31" s="1852" t="s">
        <v>2356</v>
      </c>
      <c r="G31" s="1852" t="s">
        <v>28</v>
      </c>
      <c r="H31" s="1852" t="s">
        <v>28</v>
      </c>
      <c r="I31" s="1852" t="s">
        <v>840</v>
      </c>
    </row>
    <row customHeight="1" ht="11.25">
      <c r="A32" s="1852" t="s">
        <v>2290</v>
      </c>
      <c r="B32" s="1852" t="s">
        <v>16</v>
      </c>
      <c r="C32" s="1852" t="s">
        <v>2406</v>
      </c>
      <c r="D32" s="1852" t="s">
        <v>2407</v>
      </c>
      <c r="E32" s="1852" t="s">
        <v>2408</v>
      </c>
      <c r="F32" s="1852" t="s">
        <v>2356</v>
      </c>
      <c r="G32" s="1852" t="s">
        <v>2409</v>
      </c>
      <c r="H32" s="1852" t="s">
        <v>28</v>
      </c>
      <c r="I32" s="1852" t="s">
        <v>840</v>
      </c>
    </row>
    <row customHeight="1" ht="11.25">
      <c r="A33" s="1852" t="s">
        <v>2290</v>
      </c>
      <c r="B33" s="1852" t="s">
        <v>16</v>
      </c>
      <c r="C33" s="1852" t="s">
        <v>2410</v>
      </c>
      <c r="D33" s="1852" t="s">
        <v>2411</v>
      </c>
      <c r="E33" s="1852" t="s">
        <v>2412</v>
      </c>
      <c r="F33" s="1852" t="s">
        <v>56</v>
      </c>
      <c r="G33" s="1852" t="s">
        <v>2413</v>
      </c>
      <c r="H33" s="1852" t="s">
        <v>28</v>
      </c>
      <c r="I33" s="1852" t="s">
        <v>840</v>
      </c>
    </row>
    <row customHeight="1" ht="11.25">
      <c r="A34" s="1852" t="s">
        <v>2290</v>
      </c>
      <c r="B34" s="1852" t="s">
        <v>16</v>
      </c>
      <c r="C34" s="1852" t="s">
        <v>2414</v>
      </c>
      <c r="D34" s="1852" t="s">
        <v>2415</v>
      </c>
      <c r="E34" s="1852" t="s">
        <v>2416</v>
      </c>
      <c r="F34" s="1852" t="s">
        <v>2417</v>
      </c>
      <c r="G34" s="1852" t="s">
        <v>2418</v>
      </c>
      <c r="H34" s="1852" t="s">
        <v>28</v>
      </c>
      <c r="I34" s="1852" t="s">
        <v>840</v>
      </c>
    </row>
    <row customHeight="1" ht="11.25">
      <c r="A35" s="1852" t="s">
        <v>2290</v>
      </c>
      <c r="B35" s="1852" t="s">
        <v>16</v>
      </c>
      <c r="C35" s="1852" t="s">
        <v>2419</v>
      </c>
      <c r="D35" s="1852" t="s">
        <v>2420</v>
      </c>
      <c r="E35" s="1852" t="s">
        <v>2421</v>
      </c>
      <c r="F35" s="1852" t="s">
        <v>2361</v>
      </c>
      <c r="G35" s="1852" t="s">
        <v>2422</v>
      </c>
      <c r="H35" s="1852" t="s">
        <v>28</v>
      </c>
      <c r="I35" s="1852" t="s">
        <v>840</v>
      </c>
    </row>
    <row customHeight="1" ht="11.25">
      <c r="A36" s="1852" t="s">
        <v>2290</v>
      </c>
      <c r="B36" s="1852" t="s">
        <v>16</v>
      </c>
      <c r="C36" s="1852" t="s">
        <v>2423</v>
      </c>
      <c r="D36" s="1852" t="s">
        <v>2424</v>
      </c>
      <c r="E36" s="1852" t="s">
        <v>2425</v>
      </c>
      <c r="F36" s="1852" t="s">
        <v>2323</v>
      </c>
      <c r="G36" s="1852" t="s">
        <v>28</v>
      </c>
      <c r="H36" s="1852" t="s">
        <v>28</v>
      </c>
      <c r="I36" s="1852" t="s">
        <v>840</v>
      </c>
    </row>
    <row customHeight="1" ht="11.25">
      <c r="A37" s="1852" t="s">
        <v>2290</v>
      </c>
      <c r="B37" s="1852" t="s">
        <v>16</v>
      </c>
      <c r="C37" s="1852" t="s">
        <v>2426</v>
      </c>
      <c r="D37" s="1852" t="s">
        <v>2427</v>
      </c>
      <c r="E37" s="1852" t="s">
        <v>2428</v>
      </c>
      <c r="F37" s="1852" t="s">
        <v>2394</v>
      </c>
      <c r="G37" s="1852" t="s">
        <v>2429</v>
      </c>
      <c r="H37" s="1852" t="s">
        <v>28</v>
      </c>
      <c r="I37" s="1852" t="s">
        <v>840</v>
      </c>
    </row>
    <row customHeight="1" ht="11.25">
      <c r="A38" s="1852" t="s">
        <v>2290</v>
      </c>
      <c r="B38" s="1852" t="s">
        <v>16</v>
      </c>
      <c r="C38" s="1852" t="s">
        <v>2430</v>
      </c>
      <c r="D38" s="1852" t="s">
        <v>2431</v>
      </c>
      <c r="E38" s="1852" t="s">
        <v>2432</v>
      </c>
      <c r="F38" s="1852" t="s">
        <v>56</v>
      </c>
      <c r="G38" s="1852" t="s">
        <v>2433</v>
      </c>
      <c r="H38" s="1852" t="s">
        <v>28</v>
      </c>
      <c r="I38" s="1852" t="s">
        <v>840</v>
      </c>
    </row>
    <row customHeight="1" ht="11.25">
      <c r="A39" s="1852" t="s">
        <v>2290</v>
      </c>
      <c r="B39" s="1852" t="s">
        <v>16</v>
      </c>
      <c r="C39" s="1852" t="s">
        <v>2434</v>
      </c>
      <c r="D39" s="1852" t="s">
        <v>2435</v>
      </c>
      <c r="E39" s="1852" t="s">
        <v>2436</v>
      </c>
      <c r="F39" s="1852" t="s">
        <v>2417</v>
      </c>
      <c r="G39" s="1852" t="s">
        <v>2437</v>
      </c>
      <c r="H39" s="1852" t="s">
        <v>28</v>
      </c>
      <c r="I39" s="1852" t="s">
        <v>840</v>
      </c>
    </row>
    <row customHeight="1" ht="11.25">
      <c r="A40" s="1852" t="s">
        <v>2290</v>
      </c>
      <c r="B40" s="1852" t="s">
        <v>16</v>
      </c>
      <c r="C40" s="1852" t="s">
        <v>2438</v>
      </c>
      <c r="D40" s="1852" t="s">
        <v>2439</v>
      </c>
      <c r="E40" s="1852" t="s">
        <v>2440</v>
      </c>
      <c r="F40" s="1852" t="s">
        <v>56</v>
      </c>
      <c r="G40" s="1852" t="s">
        <v>2441</v>
      </c>
      <c r="H40" s="1852" t="s">
        <v>28</v>
      </c>
      <c r="I40" s="1852" t="s">
        <v>840</v>
      </c>
    </row>
    <row customHeight="1" ht="11.25">
      <c r="A41" s="1852" t="s">
        <v>2290</v>
      </c>
      <c r="B41" s="1852" t="s">
        <v>16</v>
      </c>
      <c r="C41" s="1852" t="s">
        <v>2442</v>
      </c>
      <c r="D41" s="1852" t="s">
        <v>2443</v>
      </c>
      <c r="E41" s="1852" t="s">
        <v>2444</v>
      </c>
      <c r="F41" s="1852" t="s">
        <v>2361</v>
      </c>
      <c r="G41" s="1852" t="s">
        <v>2445</v>
      </c>
      <c r="H41" s="1852" t="s">
        <v>28</v>
      </c>
      <c r="I41" s="1852" t="s">
        <v>840</v>
      </c>
    </row>
    <row customHeight="1" ht="11.25">
      <c r="A42" s="1852" t="s">
        <v>2290</v>
      </c>
      <c r="B42" s="1852" t="s">
        <v>16</v>
      </c>
      <c r="C42" s="1852" t="s">
        <v>2446</v>
      </c>
      <c r="D42" s="1852" t="s">
        <v>2447</v>
      </c>
      <c r="E42" s="1852" t="s">
        <v>2448</v>
      </c>
      <c r="F42" s="1852" t="s">
        <v>2417</v>
      </c>
      <c r="G42" s="1852" t="s">
        <v>28</v>
      </c>
      <c r="H42" s="1852" t="s">
        <v>28</v>
      </c>
      <c r="I42" s="1852" t="s">
        <v>840</v>
      </c>
    </row>
    <row customHeight="1" ht="11.25">
      <c r="A43" s="1852" t="s">
        <v>2290</v>
      </c>
      <c r="B43" s="1852" t="s">
        <v>16</v>
      </c>
      <c r="C43" s="1852" t="s">
        <v>2449</v>
      </c>
      <c r="D43" s="1852" t="s">
        <v>2450</v>
      </c>
      <c r="E43" s="1852" t="s">
        <v>2451</v>
      </c>
      <c r="F43" s="1852" t="s">
        <v>56</v>
      </c>
      <c r="G43" s="1852" t="s">
        <v>2452</v>
      </c>
      <c r="H43" s="1852" t="s">
        <v>28</v>
      </c>
      <c r="I43" s="1852" t="s">
        <v>840</v>
      </c>
    </row>
    <row customHeight="1" ht="11.25">
      <c r="A44" s="1852" t="s">
        <v>2290</v>
      </c>
      <c r="B44" s="1852" t="s">
        <v>16</v>
      </c>
      <c r="C44" s="1852" t="s">
        <v>2453</v>
      </c>
      <c r="D44" s="1852" t="s">
        <v>2454</v>
      </c>
      <c r="E44" s="1852" t="s">
        <v>2455</v>
      </c>
      <c r="F44" s="1852" t="s">
        <v>2294</v>
      </c>
      <c r="G44" s="1852" t="s">
        <v>28</v>
      </c>
      <c r="H44" s="1852" t="s">
        <v>28</v>
      </c>
      <c r="I44" s="1852" t="s">
        <v>840</v>
      </c>
    </row>
    <row customHeight="1" ht="11.25">
      <c r="A45" s="1852" t="s">
        <v>2290</v>
      </c>
      <c r="B45" s="1852" t="s">
        <v>16</v>
      </c>
      <c r="C45" s="1852" t="s">
        <v>2456</v>
      </c>
      <c r="D45" s="1852" t="s">
        <v>2457</v>
      </c>
      <c r="E45" s="1852" t="s">
        <v>2458</v>
      </c>
      <c r="F45" s="1852" t="s">
        <v>2352</v>
      </c>
      <c r="G45" s="1852" t="s">
        <v>2459</v>
      </c>
      <c r="H45" s="1852" t="s">
        <v>28</v>
      </c>
      <c r="I45" s="1852" t="s">
        <v>840</v>
      </c>
    </row>
    <row customHeight="1" ht="11.25">
      <c r="A46" s="1852" t="s">
        <v>2290</v>
      </c>
      <c r="B46" s="1852" t="s">
        <v>16</v>
      </c>
      <c r="C46" s="1852" t="s">
        <v>2460</v>
      </c>
      <c r="D46" s="1852" t="s">
        <v>2461</v>
      </c>
      <c r="E46" s="1852" t="s">
        <v>2462</v>
      </c>
      <c r="F46" s="1852" t="s">
        <v>56</v>
      </c>
      <c r="G46" s="1852" t="s">
        <v>28</v>
      </c>
      <c r="H46" s="1852" t="s">
        <v>28</v>
      </c>
      <c r="I46" s="1852" t="s">
        <v>840</v>
      </c>
    </row>
    <row customHeight="1" ht="11.25">
      <c r="A47" s="1852" t="s">
        <v>2290</v>
      </c>
      <c r="B47" s="1852" t="s">
        <v>16</v>
      </c>
      <c r="C47" s="1852" t="s">
        <v>2463</v>
      </c>
      <c r="D47" s="1852" t="s">
        <v>2464</v>
      </c>
      <c r="E47" s="1852" t="s">
        <v>2465</v>
      </c>
      <c r="F47" s="1852" t="s">
        <v>2417</v>
      </c>
      <c r="G47" s="1852" t="s">
        <v>2466</v>
      </c>
      <c r="H47" s="1852" t="s">
        <v>28</v>
      </c>
      <c r="I47" s="1852" t="s">
        <v>840</v>
      </c>
    </row>
    <row customHeight="1" ht="11.25">
      <c r="A48" s="1852" t="s">
        <v>2290</v>
      </c>
      <c r="B48" s="1852" t="s">
        <v>16</v>
      </c>
      <c r="C48" s="1852" t="s">
        <v>2467</v>
      </c>
      <c r="D48" s="1852" t="s">
        <v>2468</v>
      </c>
      <c r="E48" s="1852" t="s">
        <v>2469</v>
      </c>
      <c r="F48" s="1852" t="s">
        <v>56</v>
      </c>
      <c r="G48" s="1852" t="s">
        <v>2470</v>
      </c>
      <c r="H48" s="1852" t="s">
        <v>28</v>
      </c>
      <c r="I48" s="1852" t="s">
        <v>840</v>
      </c>
    </row>
    <row customHeight="1" ht="11.25">
      <c r="A49" s="1852" t="s">
        <v>2290</v>
      </c>
      <c r="B49" s="1852" t="s">
        <v>16</v>
      </c>
      <c r="C49" s="1852" t="s">
        <v>2471</v>
      </c>
      <c r="D49" s="1852" t="s">
        <v>2472</v>
      </c>
      <c r="E49" s="1852" t="s">
        <v>2473</v>
      </c>
      <c r="F49" s="1852" t="s">
        <v>2474</v>
      </c>
      <c r="G49" s="1852" t="s">
        <v>28</v>
      </c>
      <c r="H49" s="1852" t="s">
        <v>28</v>
      </c>
      <c r="I49" s="1852" t="s">
        <v>840</v>
      </c>
    </row>
    <row customHeight="1" ht="11.25">
      <c r="A50" s="1852" t="s">
        <v>2290</v>
      </c>
      <c r="B50" s="1852" t="s">
        <v>16</v>
      </c>
      <c r="C50" s="1852" t="s">
        <v>2475</v>
      </c>
      <c r="D50" s="1852" t="s">
        <v>2476</v>
      </c>
      <c r="E50" s="1852" t="s">
        <v>2477</v>
      </c>
      <c r="F50" s="1852" t="s">
        <v>56</v>
      </c>
      <c r="G50" s="1852" t="s">
        <v>2478</v>
      </c>
      <c r="H50" s="1852" t="s">
        <v>28</v>
      </c>
      <c r="I50" s="1852" t="s">
        <v>840</v>
      </c>
    </row>
    <row customHeight="1" ht="11.25">
      <c r="A51" s="1852" t="s">
        <v>2290</v>
      </c>
      <c r="B51" s="1852" t="s">
        <v>16</v>
      </c>
      <c r="C51" s="1852" t="s">
        <v>2479</v>
      </c>
      <c r="D51" s="1852" t="s">
        <v>2480</v>
      </c>
      <c r="E51" s="1852" t="s">
        <v>2481</v>
      </c>
      <c r="F51" s="1852" t="s">
        <v>2294</v>
      </c>
      <c r="G51" s="1852" t="s">
        <v>28</v>
      </c>
      <c r="H51" s="1852" t="s">
        <v>28</v>
      </c>
      <c r="I51" s="1852" t="s">
        <v>840</v>
      </c>
    </row>
    <row customHeight="1" ht="11.25">
      <c r="A52" s="1852" t="s">
        <v>2290</v>
      </c>
      <c r="B52" s="1852" t="s">
        <v>16</v>
      </c>
      <c r="C52" s="1852" t="s">
        <v>2482</v>
      </c>
      <c r="D52" s="1852" t="s">
        <v>2483</v>
      </c>
      <c r="E52" s="1852" t="s">
        <v>2484</v>
      </c>
      <c r="F52" s="1852" t="s">
        <v>56</v>
      </c>
      <c r="G52" s="1852" t="s">
        <v>28</v>
      </c>
      <c r="H52" s="1852" t="s">
        <v>28</v>
      </c>
      <c r="I52" s="1852" t="s">
        <v>840</v>
      </c>
    </row>
    <row customHeight="1" ht="11.25">
      <c r="A53" s="1852" t="s">
        <v>2290</v>
      </c>
      <c r="B53" s="1852" t="s">
        <v>16</v>
      </c>
      <c r="C53" s="1852" t="s">
        <v>2485</v>
      </c>
      <c r="D53" s="1852" t="s">
        <v>2483</v>
      </c>
      <c r="E53" s="1852" t="s">
        <v>2484</v>
      </c>
      <c r="F53" s="1852" t="s">
        <v>2294</v>
      </c>
      <c r="G53" s="1852" t="s">
        <v>28</v>
      </c>
      <c r="H53" s="1852" t="s">
        <v>28</v>
      </c>
      <c r="I53" s="1852" t="s">
        <v>840</v>
      </c>
    </row>
    <row customHeight="1" ht="11.25">
      <c r="A54" s="1852" t="s">
        <v>2290</v>
      </c>
      <c r="B54" s="1852" t="s">
        <v>16</v>
      </c>
      <c r="C54" s="1852" t="s">
        <v>2486</v>
      </c>
      <c r="D54" s="1852" t="s">
        <v>2487</v>
      </c>
      <c r="E54" s="1852" t="s">
        <v>2488</v>
      </c>
      <c r="F54" s="1852" t="s">
        <v>2489</v>
      </c>
      <c r="G54" s="1852" t="s">
        <v>28</v>
      </c>
      <c r="H54" s="1852" t="s">
        <v>28</v>
      </c>
      <c r="I54" s="1852" t="s">
        <v>840</v>
      </c>
    </row>
    <row customHeight="1" ht="11.25">
      <c r="A55" s="1852" t="s">
        <v>2290</v>
      </c>
      <c r="B55" s="1852" t="s">
        <v>16</v>
      </c>
      <c r="C55" s="1852" t="s">
        <v>2490</v>
      </c>
      <c r="D55" s="1852" t="s">
        <v>2491</v>
      </c>
      <c r="E55" s="1852" t="s">
        <v>2492</v>
      </c>
      <c r="F55" s="1852" t="s">
        <v>2493</v>
      </c>
      <c r="G55" s="1852" t="s">
        <v>28</v>
      </c>
      <c r="H55" s="1852" t="s">
        <v>28</v>
      </c>
      <c r="I55" s="1852" t="s">
        <v>840</v>
      </c>
    </row>
    <row customHeight="1" ht="11.25">
      <c r="A56" s="1852" t="s">
        <v>2290</v>
      </c>
      <c r="B56" s="1852" t="s">
        <v>16</v>
      </c>
      <c r="C56" s="1852" t="s">
        <v>2494</v>
      </c>
      <c r="D56" s="1852" t="s">
        <v>2495</v>
      </c>
      <c r="E56" s="1852" t="s">
        <v>2496</v>
      </c>
      <c r="F56" s="1852" t="s">
        <v>2497</v>
      </c>
      <c r="G56" s="1852" t="s">
        <v>28</v>
      </c>
      <c r="H56" s="1852" t="s">
        <v>28</v>
      </c>
      <c r="I56" s="1852" t="s">
        <v>840</v>
      </c>
    </row>
    <row customHeight="1" ht="11.25">
      <c r="A57" s="1852" t="s">
        <v>2290</v>
      </c>
      <c r="B57" s="1852" t="s">
        <v>16</v>
      </c>
      <c r="C57" s="1852" t="s">
        <v>2498</v>
      </c>
      <c r="D57" s="1852" t="s">
        <v>2499</v>
      </c>
      <c r="E57" s="1852" t="s">
        <v>2500</v>
      </c>
      <c r="F57" s="1852" t="s">
        <v>2501</v>
      </c>
      <c r="G57" s="1852" t="s">
        <v>28</v>
      </c>
      <c r="H57" s="1852" t="s">
        <v>28</v>
      </c>
      <c r="I57" s="1852" t="s">
        <v>840</v>
      </c>
    </row>
    <row customHeight="1" ht="11.25">
      <c r="A58" s="1852" t="s">
        <v>2290</v>
      </c>
      <c r="B58" s="1852" t="s">
        <v>16</v>
      </c>
      <c r="C58" s="1852" t="s">
        <v>2291</v>
      </c>
      <c r="D58" s="1852" t="s">
        <v>2292</v>
      </c>
      <c r="E58" s="1852" t="s">
        <v>2293</v>
      </c>
      <c r="F58" s="1852" t="s">
        <v>2294</v>
      </c>
      <c r="G58" s="1852" t="s">
        <v>2295</v>
      </c>
      <c r="H58" s="1852" t="s">
        <v>28</v>
      </c>
      <c r="I58" s="1852" t="s">
        <v>926</v>
      </c>
    </row>
    <row customHeight="1" ht="11.25">
      <c r="A59" s="1852" t="s">
        <v>2290</v>
      </c>
      <c r="B59" s="1852" t="s">
        <v>16</v>
      </c>
      <c r="C59" s="1852" t="s">
        <v>2300</v>
      </c>
      <c r="D59" s="1852" t="s">
        <v>2301</v>
      </c>
      <c r="E59" s="1852" t="s">
        <v>2302</v>
      </c>
      <c r="F59" s="1852" t="s">
        <v>2303</v>
      </c>
      <c r="G59" s="1852" t="s">
        <v>2304</v>
      </c>
      <c r="H59" s="1852" t="s">
        <v>28</v>
      </c>
      <c r="I59" s="1852" t="s">
        <v>926</v>
      </c>
    </row>
    <row customHeight="1" ht="11.25">
      <c r="A60" s="1852" t="s">
        <v>2290</v>
      </c>
      <c r="B60" s="1852" t="s">
        <v>16</v>
      </c>
      <c r="C60" s="1852" t="s">
        <v>2305</v>
      </c>
      <c r="D60" s="1852" t="s">
        <v>2301</v>
      </c>
      <c r="E60" s="1852" t="s">
        <v>2302</v>
      </c>
      <c r="F60" s="1852" t="s">
        <v>2306</v>
      </c>
      <c r="G60" s="1852" t="s">
        <v>28</v>
      </c>
      <c r="H60" s="1852" t="s">
        <v>28</v>
      </c>
      <c r="I60" s="1852" t="s">
        <v>926</v>
      </c>
    </row>
    <row customHeight="1" ht="11.25">
      <c r="A61" s="1852" t="s">
        <v>2290</v>
      </c>
      <c r="B61" s="1852" t="s">
        <v>16</v>
      </c>
      <c r="C61" s="1852" t="s">
        <v>2307</v>
      </c>
      <c r="D61" s="1852" t="s">
        <v>2308</v>
      </c>
      <c r="E61" s="1852" t="s">
        <v>2309</v>
      </c>
      <c r="F61" s="1852" t="s">
        <v>2310</v>
      </c>
      <c r="G61" s="1852" t="s">
        <v>28</v>
      </c>
      <c r="H61" s="1852" t="s">
        <v>28</v>
      </c>
      <c r="I61" s="1852" t="s">
        <v>926</v>
      </c>
    </row>
    <row customHeight="1" ht="11.25">
      <c r="A62" s="1852" t="s">
        <v>2290</v>
      </c>
      <c r="B62" s="1852" t="s">
        <v>16</v>
      </c>
      <c r="C62" s="1852" t="s">
        <v>2311</v>
      </c>
      <c r="D62" s="1852" t="s">
        <v>2312</v>
      </c>
      <c r="E62" s="1852" t="s">
        <v>2313</v>
      </c>
      <c r="F62" s="1852" t="s">
        <v>2314</v>
      </c>
      <c r="G62" s="1852" t="s">
        <v>28</v>
      </c>
      <c r="H62" s="1852" t="s">
        <v>28</v>
      </c>
      <c r="I62" s="1852" t="s">
        <v>926</v>
      </c>
    </row>
    <row customHeight="1" ht="11.25">
      <c r="A63" s="1852" t="s">
        <v>2290</v>
      </c>
      <c r="B63" s="1852" t="s">
        <v>16</v>
      </c>
      <c r="C63" s="1852" t="s">
        <v>2317</v>
      </c>
      <c r="D63" s="1852" t="s">
        <v>2318</v>
      </c>
      <c r="E63" s="1852" t="s">
        <v>2313</v>
      </c>
      <c r="F63" s="1852" t="s">
        <v>2319</v>
      </c>
      <c r="G63" s="1852" t="s">
        <v>28</v>
      </c>
      <c r="H63" s="1852" t="s">
        <v>28</v>
      </c>
      <c r="I63" s="1852" t="s">
        <v>926</v>
      </c>
    </row>
    <row customHeight="1" ht="11.25">
      <c r="A64" s="1852" t="s">
        <v>2290</v>
      </c>
      <c r="B64" s="1852" t="s">
        <v>16</v>
      </c>
      <c r="C64" s="1852" t="s">
        <v>2320</v>
      </c>
      <c r="D64" s="1852" t="s">
        <v>2321</v>
      </c>
      <c r="E64" s="1852" t="s">
        <v>2322</v>
      </c>
      <c r="F64" s="1852" t="s">
        <v>2323</v>
      </c>
      <c r="G64" s="1852" t="s">
        <v>2324</v>
      </c>
      <c r="H64" s="1852" t="s">
        <v>28</v>
      </c>
      <c r="I64" s="1852" t="s">
        <v>926</v>
      </c>
    </row>
    <row customHeight="1" ht="11.25">
      <c r="A65" s="1852" t="s">
        <v>2290</v>
      </c>
      <c r="B65" s="1852" t="s">
        <v>16</v>
      </c>
      <c r="C65" s="1852" t="s">
        <v>28</v>
      </c>
      <c r="D65" s="1852" t="s">
        <v>2325</v>
      </c>
      <c r="E65" s="1852" t="s">
        <v>2326</v>
      </c>
      <c r="F65" s="1852" t="s">
        <v>56</v>
      </c>
      <c r="G65" s="1852" t="s">
        <v>28</v>
      </c>
      <c r="H65" s="1852" t="s">
        <v>28</v>
      </c>
      <c r="I65" s="1852" t="s">
        <v>926</v>
      </c>
    </row>
    <row customHeight="1" ht="11.25">
      <c r="A66" s="1852" t="s">
        <v>2290</v>
      </c>
      <c r="B66" s="1852" t="s">
        <v>16</v>
      </c>
      <c r="C66" s="1852" t="s">
        <v>2340</v>
      </c>
      <c r="D66" s="1852" t="s">
        <v>2341</v>
      </c>
      <c r="E66" s="1852" t="s">
        <v>2342</v>
      </c>
      <c r="F66" s="1852" t="s">
        <v>2343</v>
      </c>
      <c r="G66" s="1852" t="s">
        <v>2344</v>
      </c>
      <c r="H66" s="1852" t="s">
        <v>28</v>
      </c>
      <c r="I66" s="1852" t="s">
        <v>926</v>
      </c>
    </row>
    <row customHeight="1" ht="11.25">
      <c r="A67" s="1852" t="s">
        <v>2290</v>
      </c>
      <c r="B67" s="1852" t="s">
        <v>16</v>
      </c>
      <c r="C67" s="1852" t="s">
        <v>2349</v>
      </c>
      <c r="D67" s="1852" t="s">
        <v>2350</v>
      </c>
      <c r="E67" s="1852" t="s">
        <v>2351</v>
      </c>
      <c r="F67" s="1852" t="s">
        <v>2352</v>
      </c>
      <c r="G67" s="1852" t="s">
        <v>28</v>
      </c>
      <c r="H67" s="1852" t="s">
        <v>28</v>
      </c>
      <c r="I67" s="1852" t="s">
        <v>926</v>
      </c>
    </row>
    <row customHeight="1" ht="11.25">
      <c r="A68" s="1852" t="s">
        <v>2290</v>
      </c>
      <c r="B68" s="1852" t="s">
        <v>16</v>
      </c>
      <c r="C68" s="1852" t="s">
        <v>2358</v>
      </c>
      <c r="D68" s="1852" t="s">
        <v>2359</v>
      </c>
      <c r="E68" s="1852" t="s">
        <v>2360</v>
      </c>
      <c r="F68" s="1852" t="s">
        <v>2361</v>
      </c>
      <c r="G68" s="1852" t="s">
        <v>2362</v>
      </c>
      <c r="H68" s="1852" t="s">
        <v>28</v>
      </c>
      <c r="I68" s="1852" t="s">
        <v>926</v>
      </c>
    </row>
    <row customHeight="1" ht="11.25">
      <c r="A69" s="1852" t="s">
        <v>2290</v>
      </c>
      <c r="B69" s="1852" t="s">
        <v>16</v>
      </c>
      <c r="C69" s="1852" t="s">
        <v>13</v>
      </c>
      <c r="D69" s="1852" t="s">
        <v>51</v>
      </c>
      <c r="E69" s="1852" t="s">
        <v>54</v>
      </c>
      <c r="F69" s="1852" t="s">
        <v>56</v>
      </c>
      <c r="G69" s="1852" t="s">
        <v>28</v>
      </c>
      <c r="H69" s="1852" t="s">
        <v>28</v>
      </c>
      <c r="I69" s="1852" t="s">
        <v>926</v>
      </c>
    </row>
    <row customHeight="1" ht="11.25">
      <c r="A70" s="1852" t="s">
        <v>2290</v>
      </c>
      <c r="B70" s="1852" t="s">
        <v>16</v>
      </c>
      <c r="C70" s="1852" t="s">
        <v>2376</v>
      </c>
      <c r="D70" s="1852" t="s">
        <v>2377</v>
      </c>
      <c r="E70" s="1852" t="s">
        <v>2378</v>
      </c>
      <c r="F70" s="1852" t="s">
        <v>2343</v>
      </c>
      <c r="G70" s="1852" t="s">
        <v>28</v>
      </c>
      <c r="H70" s="1852" t="s">
        <v>28</v>
      </c>
      <c r="I70" s="1852" t="s">
        <v>926</v>
      </c>
    </row>
    <row customHeight="1" ht="11.25">
      <c r="A71" s="1852" t="s">
        <v>2290</v>
      </c>
      <c r="B71" s="1852" t="s">
        <v>16</v>
      </c>
      <c r="C71" s="1852" t="s">
        <v>2391</v>
      </c>
      <c r="D71" s="1852" t="s">
        <v>2392</v>
      </c>
      <c r="E71" s="1852" t="s">
        <v>2393</v>
      </c>
      <c r="F71" s="1852" t="s">
        <v>2394</v>
      </c>
      <c r="G71" s="1852" t="s">
        <v>2395</v>
      </c>
      <c r="H71" s="1852" t="s">
        <v>28</v>
      </c>
      <c r="I71" s="1852" t="s">
        <v>926</v>
      </c>
    </row>
    <row customHeight="1" ht="11.25">
      <c r="A72" s="1852" t="s">
        <v>2290</v>
      </c>
      <c r="B72" s="1852" t="s">
        <v>16</v>
      </c>
      <c r="C72" s="1852" t="s">
        <v>2396</v>
      </c>
      <c r="D72" s="1852" t="s">
        <v>2397</v>
      </c>
      <c r="E72" s="1852" t="s">
        <v>2398</v>
      </c>
      <c r="F72" s="1852" t="s">
        <v>2352</v>
      </c>
      <c r="G72" s="1852" t="s">
        <v>2399</v>
      </c>
      <c r="H72" s="1852" t="s">
        <v>28</v>
      </c>
      <c r="I72" s="1852" t="s">
        <v>926</v>
      </c>
    </row>
    <row customHeight="1" ht="11.25">
      <c r="A73" s="1852" t="s">
        <v>2290</v>
      </c>
      <c r="B73" s="1852" t="s">
        <v>16</v>
      </c>
      <c r="C73" s="1852" t="s">
        <v>2400</v>
      </c>
      <c r="D73" s="1852" t="s">
        <v>2401</v>
      </c>
      <c r="E73" s="1852" t="s">
        <v>2402</v>
      </c>
      <c r="F73" s="1852" t="s">
        <v>56</v>
      </c>
      <c r="G73" s="1852" t="s">
        <v>28</v>
      </c>
      <c r="H73" s="1852" t="s">
        <v>28</v>
      </c>
      <c r="I73" s="1852" t="s">
        <v>926</v>
      </c>
    </row>
    <row customHeight="1" ht="11.25">
      <c r="A74" s="1852" t="s">
        <v>2290</v>
      </c>
      <c r="B74" s="1852" t="s">
        <v>16</v>
      </c>
      <c r="C74" s="1852" t="s">
        <v>2414</v>
      </c>
      <c r="D74" s="1852" t="s">
        <v>2415</v>
      </c>
      <c r="E74" s="1852" t="s">
        <v>2416</v>
      </c>
      <c r="F74" s="1852" t="s">
        <v>2417</v>
      </c>
      <c r="G74" s="1852" t="s">
        <v>2418</v>
      </c>
      <c r="H74" s="1852" t="s">
        <v>28</v>
      </c>
      <c r="I74" s="1852" t="s">
        <v>926</v>
      </c>
    </row>
    <row customHeight="1" ht="11.25">
      <c r="A75" s="1852" t="s">
        <v>2290</v>
      </c>
      <c r="B75" s="1852" t="s">
        <v>16</v>
      </c>
      <c r="C75" s="1852" t="s">
        <v>2423</v>
      </c>
      <c r="D75" s="1852" t="s">
        <v>2424</v>
      </c>
      <c r="E75" s="1852" t="s">
        <v>2425</v>
      </c>
      <c r="F75" s="1852" t="s">
        <v>2323</v>
      </c>
      <c r="G75" s="1852" t="s">
        <v>28</v>
      </c>
      <c r="H75" s="1852" t="s">
        <v>28</v>
      </c>
      <c r="I75" s="1852" t="s">
        <v>926</v>
      </c>
    </row>
    <row customHeight="1" ht="11.25">
      <c r="A76" s="1852" t="s">
        <v>2290</v>
      </c>
      <c r="B76" s="1852" t="s">
        <v>16</v>
      </c>
      <c r="C76" s="1852" t="s">
        <v>2426</v>
      </c>
      <c r="D76" s="1852" t="s">
        <v>2427</v>
      </c>
      <c r="E76" s="1852" t="s">
        <v>2428</v>
      </c>
      <c r="F76" s="1852" t="s">
        <v>2394</v>
      </c>
      <c r="G76" s="1852" t="s">
        <v>2429</v>
      </c>
      <c r="H76" s="1852" t="s">
        <v>28</v>
      </c>
      <c r="I76" s="1852" t="s">
        <v>926</v>
      </c>
    </row>
    <row customHeight="1" ht="11.25">
      <c r="A77" s="1852" t="s">
        <v>2290</v>
      </c>
      <c r="B77" s="1852" t="s">
        <v>16</v>
      </c>
      <c r="C77" s="1852" t="s">
        <v>2430</v>
      </c>
      <c r="D77" s="1852" t="s">
        <v>2431</v>
      </c>
      <c r="E77" s="1852" t="s">
        <v>2432</v>
      </c>
      <c r="F77" s="1852" t="s">
        <v>56</v>
      </c>
      <c r="G77" s="1852" t="s">
        <v>2433</v>
      </c>
      <c r="H77" s="1852" t="s">
        <v>28</v>
      </c>
      <c r="I77" s="1852" t="s">
        <v>926</v>
      </c>
    </row>
    <row customHeight="1" ht="11.25">
      <c r="A78" s="1852" t="s">
        <v>2290</v>
      </c>
      <c r="B78" s="1852" t="s">
        <v>16</v>
      </c>
      <c r="C78" s="1852" t="s">
        <v>2434</v>
      </c>
      <c r="D78" s="1852" t="s">
        <v>2435</v>
      </c>
      <c r="E78" s="1852" t="s">
        <v>2436</v>
      </c>
      <c r="F78" s="1852" t="s">
        <v>2417</v>
      </c>
      <c r="G78" s="1852" t="s">
        <v>2437</v>
      </c>
      <c r="H78" s="1852" t="s">
        <v>28</v>
      </c>
      <c r="I78" s="1852" t="s">
        <v>926</v>
      </c>
    </row>
    <row customHeight="1" ht="11.25">
      <c r="A79" s="1852" t="s">
        <v>2290</v>
      </c>
      <c r="B79" s="1852" t="s">
        <v>16</v>
      </c>
      <c r="C79" s="1852" t="s">
        <v>2442</v>
      </c>
      <c r="D79" s="1852" t="s">
        <v>2443</v>
      </c>
      <c r="E79" s="1852" t="s">
        <v>2444</v>
      </c>
      <c r="F79" s="1852" t="s">
        <v>2361</v>
      </c>
      <c r="G79" s="1852" t="s">
        <v>2445</v>
      </c>
      <c r="H79" s="1852" t="s">
        <v>28</v>
      </c>
      <c r="I79" s="1852" t="s">
        <v>926</v>
      </c>
    </row>
    <row customHeight="1" ht="11.25">
      <c r="A80" s="1852" t="s">
        <v>2290</v>
      </c>
      <c r="B80" s="1852" t="s">
        <v>16</v>
      </c>
      <c r="C80" s="1852" t="s">
        <v>2456</v>
      </c>
      <c r="D80" s="1852" t="s">
        <v>2457</v>
      </c>
      <c r="E80" s="1852" t="s">
        <v>2458</v>
      </c>
      <c r="F80" s="1852" t="s">
        <v>2352</v>
      </c>
      <c r="G80" s="1852" t="s">
        <v>2459</v>
      </c>
      <c r="H80" s="1852" t="s">
        <v>28</v>
      </c>
      <c r="I80" s="1852" t="s">
        <v>926</v>
      </c>
    </row>
    <row customHeight="1" ht="11.25">
      <c r="A81" s="1852" t="s">
        <v>2290</v>
      </c>
      <c r="B81" s="1852" t="s">
        <v>16</v>
      </c>
      <c r="C81" s="1852" t="s">
        <v>2460</v>
      </c>
      <c r="D81" s="1852" t="s">
        <v>2461</v>
      </c>
      <c r="E81" s="1852" t="s">
        <v>2462</v>
      </c>
      <c r="F81" s="1852" t="s">
        <v>56</v>
      </c>
      <c r="G81" s="1852" t="s">
        <v>28</v>
      </c>
      <c r="H81" s="1852" t="s">
        <v>28</v>
      </c>
      <c r="I81" s="1852" t="s">
        <v>926</v>
      </c>
    </row>
    <row customHeight="1" ht="11.25">
      <c r="A82" s="1852" t="s">
        <v>2290</v>
      </c>
      <c r="B82" s="1852" t="s">
        <v>16</v>
      </c>
      <c r="C82" s="1852" t="s">
        <v>2467</v>
      </c>
      <c r="D82" s="1852" t="s">
        <v>2468</v>
      </c>
      <c r="E82" s="1852" t="s">
        <v>2469</v>
      </c>
      <c r="F82" s="1852" t="s">
        <v>56</v>
      </c>
      <c r="G82" s="1852" t="s">
        <v>2470</v>
      </c>
      <c r="H82" s="1852" t="s">
        <v>28</v>
      </c>
      <c r="I82" s="1852" t="s">
        <v>926</v>
      </c>
    </row>
    <row customHeight="1" ht="11.25">
      <c r="A83" s="1852" t="s">
        <v>2290</v>
      </c>
      <c r="B83" s="1852" t="s">
        <v>16</v>
      </c>
      <c r="C83" s="1852" t="s">
        <v>2471</v>
      </c>
      <c r="D83" s="1852" t="s">
        <v>2472</v>
      </c>
      <c r="E83" s="1852" t="s">
        <v>2473</v>
      </c>
      <c r="F83" s="1852" t="s">
        <v>2474</v>
      </c>
      <c r="G83" s="1852" t="s">
        <v>28</v>
      </c>
      <c r="H83" s="1852" t="s">
        <v>28</v>
      </c>
      <c r="I83" s="1852" t="s">
        <v>926</v>
      </c>
    </row>
    <row customHeight="1" ht="11.25">
      <c r="A84" s="1852" t="s">
        <v>2290</v>
      </c>
      <c r="B84" s="1852" t="s">
        <v>16</v>
      </c>
      <c r="C84" s="1852" t="s">
        <v>2482</v>
      </c>
      <c r="D84" s="1852" t="s">
        <v>2483</v>
      </c>
      <c r="E84" s="1852" t="s">
        <v>2484</v>
      </c>
      <c r="F84" s="1852" t="s">
        <v>56</v>
      </c>
      <c r="G84" s="1852" t="s">
        <v>28</v>
      </c>
      <c r="H84" s="1852" t="s">
        <v>28</v>
      </c>
      <c r="I84" s="1852" t="s">
        <v>926</v>
      </c>
    </row>
    <row customHeight="1" ht="11.25">
      <c r="A85" s="1852" t="s">
        <v>2290</v>
      </c>
      <c r="B85" s="1852" t="s">
        <v>16</v>
      </c>
      <c r="C85" s="1852" t="s">
        <v>2502</v>
      </c>
      <c r="D85" s="1852" t="s">
        <v>2503</v>
      </c>
      <c r="E85" s="1852" t="s">
        <v>2504</v>
      </c>
      <c r="F85" s="1852" t="s">
        <v>56</v>
      </c>
      <c r="G85" s="1852" t="s">
        <v>2505</v>
      </c>
      <c r="H85" s="1852" t="s">
        <v>28</v>
      </c>
      <c r="I85" s="1852" t="s">
        <v>926</v>
      </c>
    </row>
    <row customHeight="1" ht="11.25">
      <c r="A86" s="1852" t="s">
        <v>2290</v>
      </c>
      <c r="B86" s="1852" t="s">
        <v>16</v>
      </c>
      <c r="C86" s="1852" t="s">
        <v>2494</v>
      </c>
      <c r="D86" s="1852" t="s">
        <v>2495</v>
      </c>
      <c r="E86" s="1852" t="s">
        <v>2496</v>
      </c>
      <c r="F86" s="1852" t="s">
        <v>2497</v>
      </c>
      <c r="G86" s="1852" t="s">
        <v>28</v>
      </c>
      <c r="H86" s="1852" t="s">
        <v>28</v>
      </c>
      <c r="I86" s="1852" t="s">
        <v>926</v>
      </c>
    </row>
    <row customHeight="1" ht="11.25">
      <c r="A87" s="1852" t="s">
        <v>2290</v>
      </c>
      <c r="B87" s="1852" t="s">
        <v>16</v>
      </c>
      <c r="C87" s="1852" t="s">
        <v>2506</v>
      </c>
      <c r="D87" s="1852" t="s">
        <v>2507</v>
      </c>
      <c r="E87" s="1852" t="s">
        <v>2508</v>
      </c>
      <c r="F87" s="1852" t="s">
        <v>2310</v>
      </c>
      <c r="G87" s="1852" t="s">
        <v>28</v>
      </c>
      <c r="H87" s="1852" t="s">
        <v>28</v>
      </c>
      <c r="I87" s="1852" t="s">
        <v>886</v>
      </c>
    </row>
    <row customHeight="1" ht="11.25">
      <c r="A88" s="1852" t="s">
        <v>2290</v>
      </c>
      <c r="B88" s="1852" t="s">
        <v>16</v>
      </c>
      <c r="C88" s="1852" t="s">
        <v>2300</v>
      </c>
      <c r="D88" s="1852" t="s">
        <v>2301</v>
      </c>
      <c r="E88" s="1852" t="s">
        <v>2302</v>
      </c>
      <c r="F88" s="1852" t="s">
        <v>2303</v>
      </c>
      <c r="G88" s="1852" t="s">
        <v>2304</v>
      </c>
      <c r="H88" s="1852" t="s">
        <v>28</v>
      </c>
      <c r="I88" s="1852" t="s">
        <v>886</v>
      </c>
    </row>
    <row customHeight="1" ht="11.25">
      <c r="A89" s="1852" t="s">
        <v>2290</v>
      </c>
      <c r="B89" s="1852" t="s">
        <v>16</v>
      </c>
      <c r="C89" s="1852" t="s">
        <v>2509</v>
      </c>
      <c r="D89" s="1852" t="s">
        <v>2510</v>
      </c>
      <c r="E89" s="1852" t="s">
        <v>2511</v>
      </c>
      <c r="F89" s="1852" t="s">
        <v>2294</v>
      </c>
      <c r="G89" s="1852" t="s">
        <v>28</v>
      </c>
      <c r="H89" s="1852" t="s">
        <v>28</v>
      </c>
      <c r="I89" s="1852" t="s">
        <v>886</v>
      </c>
    </row>
    <row customHeight="1" ht="11.25">
      <c r="A90" s="1852" t="s">
        <v>2290</v>
      </c>
      <c r="B90" s="1852" t="s">
        <v>16</v>
      </c>
      <c r="C90" s="1852" t="s">
        <v>2512</v>
      </c>
      <c r="D90" s="1852" t="s">
        <v>2513</v>
      </c>
      <c r="E90" s="1852" t="s">
        <v>2514</v>
      </c>
      <c r="F90" s="1852" t="s">
        <v>56</v>
      </c>
      <c r="G90" s="1852" t="s">
        <v>2515</v>
      </c>
      <c r="H90" s="1852" t="s">
        <v>28</v>
      </c>
      <c r="I90" s="1852" t="s">
        <v>886</v>
      </c>
    </row>
    <row customHeight="1" ht="11.25">
      <c r="A91" s="1852" t="s">
        <v>2290</v>
      </c>
      <c r="B91" s="1852" t="s">
        <v>16</v>
      </c>
      <c r="C91" s="1852" t="s">
        <v>2317</v>
      </c>
      <c r="D91" s="1852" t="s">
        <v>2318</v>
      </c>
      <c r="E91" s="1852" t="s">
        <v>2313</v>
      </c>
      <c r="F91" s="1852" t="s">
        <v>2319</v>
      </c>
      <c r="G91" s="1852" t="s">
        <v>28</v>
      </c>
      <c r="H91" s="1852" t="s">
        <v>28</v>
      </c>
      <c r="I91" s="1852" t="s">
        <v>886</v>
      </c>
    </row>
    <row customHeight="1" ht="11.25">
      <c r="A92" s="1852" t="s">
        <v>2290</v>
      </c>
      <c r="B92" s="1852" t="s">
        <v>16</v>
      </c>
      <c r="C92" s="1852" t="s">
        <v>2516</v>
      </c>
      <c r="D92" s="1852" t="s">
        <v>2517</v>
      </c>
      <c r="E92" s="1852" t="s">
        <v>2518</v>
      </c>
      <c r="F92" s="1852" t="s">
        <v>2519</v>
      </c>
      <c r="G92" s="1852" t="s">
        <v>28</v>
      </c>
      <c r="H92" s="1852" t="s">
        <v>28</v>
      </c>
      <c r="I92" s="1852" t="s">
        <v>886</v>
      </c>
    </row>
    <row customHeight="1" ht="11.25">
      <c r="A93" s="1852" t="s">
        <v>2290</v>
      </c>
      <c r="B93" s="1852" t="s">
        <v>16</v>
      </c>
      <c r="C93" s="1852" t="s">
        <v>2520</v>
      </c>
      <c r="D93" s="1852" t="s">
        <v>2521</v>
      </c>
      <c r="E93" s="1852" t="s">
        <v>2522</v>
      </c>
      <c r="F93" s="1852" t="s">
        <v>2382</v>
      </c>
      <c r="G93" s="1852" t="s">
        <v>2523</v>
      </c>
      <c r="H93" s="1852" t="s">
        <v>28</v>
      </c>
      <c r="I93" s="1852" t="s">
        <v>886</v>
      </c>
    </row>
    <row customHeight="1" ht="11.25">
      <c r="A94" s="1852" t="s">
        <v>2290</v>
      </c>
      <c r="B94" s="1852" t="s">
        <v>16</v>
      </c>
      <c r="C94" s="1852" t="s">
        <v>2320</v>
      </c>
      <c r="D94" s="1852" t="s">
        <v>2321</v>
      </c>
      <c r="E94" s="1852" t="s">
        <v>2322</v>
      </c>
      <c r="F94" s="1852" t="s">
        <v>2323</v>
      </c>
      <c r="G94" s="1852" t="s">
        <v>2324</v>
      </c>
      <c r="H94" s="1852" t="s">
        <v>28</v>
      </c>
      <c r="I94" s="1852" t="s">
        <v>886</v>
      </c>
    </row>
    <row customHeight="1" ht="11.25">
      <c r="A95" s="1852" t="s">
        <v>2290</v>
      </c>
      <c r="B95" s="1852" t="s">
        <v>16</v>
      </c>
      <c r="C95" s="1852" t="s">
        <v>28</v>
      </c>
      <c r="D95" s="1852" t="s">
        <v>2325</v>
      </c>
      <c r="E95" s="1852" t="s">
        <v>2326</v>
      </c>
      <c r="F95" s="1852" t="s">
        <v>56</v>
      </c>
      <c r="G95" s="1852" t="s">
        <v>28</v>
      </c>
      <c r="H95" s="1852" t="s">
        <v>28</v>
      </c>
      <c r="I95" s="1852" t="s">
        <v>886</v>
      </c>
    </row>
    <row customHeight="1" ht="11.25">
      <c r="A96" s="1852" t="s">
        <v>2290</v>
      </c>
      <c r="B96" s="1852" t="s">
        <v>16</v>
      </c>
      <c r="C96" s="1852" t="s">
        <v>2524</v>
      </c>
      <c r="D96" s="1852" t="s">
        <v>2525</v>
      </c>
      <c r="E96" s="1852" t="s">
        <v>2526</v>
      </c>
      <c r="F96" s="1852" t="s">
        <v>2417</v>
      </c>
      <c r="G96" s="1852" t="s">
        <v>2527</v>
      </c>
      <c r="H96" s="1852" t="s">
        <v>28</v>
      </c>
      <c r="I96" s="1852" t="s">
        <v>886</v>
      </c>
    </row>
    <row customHeight="1" ht="11.25">
      <c r="A97" s="1852" t="s">
        <v>2290</v>
      </c>
      <c r="B97" s="1852" t="s">
        <v>16</v>
      </c>
      <c r="C97" s="1852" t="s">
        <v>2528</v>
      </c>
      <c r="D97" s="1852" t="s">
        <v>2529</v>
      </c>
      <c r="E97" s="1852" t="s">
        <v>2488</v>
      </c>
      <c r="F97" s="1852" t="s">
        <v>2530</v>
      </c>
      <c r="G97" s="1852" t="s">
        <v>28</v>
      </c>
      <c r="H97" s="1852" t="s">
        <v>28</v>
      </c>
      <c r="I97" s="1852" t="s">
        <v>886</v>
      </c>
    </row>
    <row customHeight="1" ht="11.25">
      <c r="A98" s="1852" t="s">
        <v>2290</v>
      </c>
      <c r="B98" s="1852" t="s">
        <v>16</v>
      </c>
      <c r="C98" s="1852" t="s">
        <v>2531</v>
      </c>
      <c r="D98" s="1852" t="s">
        <v>2532</v>
      </c>
      <c r="E98" s="1852" t="s">
        <v>2533</v>
      </c>
      <c r="F98" s="1852" t="s">
        <v>608</v>
      </c>
      <c r="G98" s="1852" t="s">
        <v>28</v>
      </c>
      <c r="H98" s="1852" t="s">
        <v>28</v>
      </c>
      <c r="I98" s="1852" t="s">
        <v>886</v>
      </c>
    </row>
    <row customHeight="1" ht="11.25">
      <c r="A99" s="1852" t="s">
        <v>2290</v>
      </c>
      <c r="B99" s="1852" t="s">
        <v>16</v>
      </c>
      <c r="C99" s="1852" t="s">
        <v>2534</v>
      </c>
      <c r="D99" s="1852" t="s">
        <v>2535</v>
      </c>
      <c r="E99" s="1852" t="s">
        <v>2536</v>
      </c>
      <c r="F99" s="1852" t="s">
        <v>608</v>
      </c>
      <c r="G99" s="1852" t="s">
        <v>28</v>
      </c>
      <c r="H99" s="1852" t="s">
        <v>28</v>
      </c>
      <c r="I99" s="1852" t="s">
        <v>886</v>
      </c>
    </row>
    <row customHeight="1" ht="11.25">
      <c r="A100" s="1852" t="s">
        <v>2290</v>
      </c>
      <c r="B100" s="1852" t="s">
        <v>16</v>
      </c>
      <c r="C100" s="1852" t="s">
        <v>2331</v>
      </c>
      <c r="D100" s="1852" t="s">
        <v>2332</v>
      </c>
      <c r="E100" s="1852" t="s">
        <v>2333</v>
      </c>
      <c r="F100" s="1852" t="s">
        <v>2310</v>
      </c>
      <c r="G100" s="1852" t="s">
        <v>2334</v>
      </c>
      <c r="H100" s="1852" t="s">
        <v>28</v>
      </c>
      <c r="I100" s="1852" t="s">
        <v>886</v>
      </c>
    </row>
    <row customHeight="1" ht="11.25">
      <c r="A101" s="1852" t="s">
        <v>2290</v>
      </c>
      <c r="B101" s="1852" t="s">
        <v>16</v>
      </c>
      <c r="C101" s="1852" t="s">
        <v>2537</v>
      </c>
      <c r="D101" s="1852" t="s">
        <v>2538</v>
      </c>
      <c r="E101" s="1852" t="s">
        <v>2539</v>
      </c>
      <c r="F101" s="1852" t="s">
        <v>2540</v>
      </c>
      <c r="G101" s="1852" t="s">
        <v>2541</v>
      </c>
      <c r="H101" s="1852" t="s">
        <v>28</v>
      </c>
      <c r="I101" s="1852" t="s">
        <v>886</v>
      </c>
    </row>
    <row customHeight="1" ht="11.25">
      <c r="A102" s="1852" t="s">
        <v>2290</v>
      </c>
      <c r="B102" s="1852" t="s">
        <v>16</v>
      </c>
      <c r="C102" s="1852" t="s">
        <v>2542</v>
      </c>
      <c r="D102" s="1852" t="s">
        <v>2543</v>
      </c>
      <c r="E102" s="1852" t="s">
        <v>2544</v>
      </c>
      <c r="F102" s="1852" t="s">
        <v>2310</v>
      </c>
      <c r="G102" s="1852" t="s">
        <v>2545</v>
      </c>
      <c r="H102" s="1852" t="s">
        <v>28</v>
      </c>
      <c r="I102" s="1852" t="s">
        <v>886</v>
      </c>
    </row>
    <row customHeight="1" ht="11.25">
      <c r="A103" s="1852" t="s">
        <v>2290</v>
      </c>
      <c r="B103" s="1852" t="s">
        <v>16</v>
      </c>
      <c r="C103" s="1852" t="s">
        <v>2546</v>
      </c>
      <c r="D103" s="1852" t="s">
        <v>2547</v>
      </c>
      <c r="E103" s="1852" t="s">
        <v>2548</v>
      </c>
      <c r="F103" s="1852" t="s">
        <v>2549</v>
      </c>
      <c r="G103" s="1852" t="s">
        <v>28</v>
      </c>
      <c r="H103" s="1852" t="s">
        <v>28</v>
      </c>
      <c r="I103" s="1852" t="s">
        <v>886</v>
      </c>
    </row>
    <row customHeight="1" ht="11.25">
      <c r="A104" s="1852" t="s">
        <v>2290</v>
      </c>
      <c r="B104" s="1852" t="s">
        <v>16</v>
      </c>
      <c r="C104" s="1852" t="s">
        <v>2335</v>
      </c>
      <c r="D104" s="1852" t="s">
        <v>2336</v>
      </c>
      <c r="E104" s="1852" t="s">
        <v>2337</v>
      </c>
      <c r="F104" s="1852" t="s">
        <v>2338</v>
      </c>
      <c r="G104" s="1852" t="s">
        <v>2339</v>
      </c>
      <c r="H104" s="1852" t="s">
        <v>28</v>
      </c>
      <c r="I104" s="1852" t="s">
        <v>886</v>
      </c>
    </row>
    <row customHeight="1" ht="11.25">
      <c r="A105" s="1852" t="s">
        <v>2290</v>
      </c>
      <c r="B105" s="1852" t="s">
        <v>16</v>
      </c>
      <c r="C105" s="1852" t="s">
        <v>2340</v>
      </c>
      <c r="D105" s="1852" t="s">
        <v>2341</v>
      </c>
      <c r="E105" s="1852" t="s">
        <v>2342</v>
      </c>
      <c r="F105" s="1852" t="s">
        <v>2343</v>
      </c>
      <c r="G105" s="1852" t="s">
        <v>2344</v>
      </c>
      <c r="H105" s="1852" t="s">
        <v>28</v>
      </c>
      <c r="I105" s="1852" t="s">
        <v>886</v>
      </c>
    </row>
    <row customHeight="1" ht="11.25">
      <c r="A106" s="1852" t="s">
        <v>2290</v>
      </c>
      <c r="B106" s="1852" t="s">
        <v>16</v>
      </c>
      <c r="C106" s="1852" t="s">
        <v>2550</v>
      </c>
      <c r="D106" s="1852" t="s">
        <v>2551</v>
      </c>
      <c r="E106" s="1852" t="s">
        <v>2552</v>
      </c>
      <c r="F106" s="1852" t="s">
        <v>2361</v>
      </c>
      <c r="G106" s="1852" t="s">
        <v>2553</v>
      </c>
      <c r="H106" s="1852" t="s">
        <v>28</v>
      </c>
      <c r="I106" s="1852" t="s">
        <v>886</v>
      </c>
    </row>
    <row customHeight="1" ht="11.25">
      <c r="A107" s="1852" t="s">
        <v>2290</v>
      </c>
      <c r="B107" s="1852" t="s">
        <v>16</v>
      </c>
      <c r="C107" s="1852" t="s">
        <v>2554</v>
      </c>
      <c r="D107" s="1852" t="s">
        <v>2555</v>
      </c>
      <c r="E107" s="1852" t="s">
        <v>2556</v>
      </c>
      <c r="F107" s="1852" t="s">
        <v>2375</v>
      </c>
      <c r="G107" s="1852" t="s">
        <v>28</v>
      </c>
      <c r="H107" s="1852" t="s">
        <v>2541</v>
      </c>
      <c r="I107" s="1852" t="s">
        <v>886</v>
      </c>
    </row>
    <row customHeight="1" ht="11.25">
      <c r="A108" s="1852" t="s">
        <v>2290</v>
      </c>
      <c r="B108" s="1852" t="s">
        <v>16</v>
      </c>
      <c r="C108" s="1852" t="s">
        <v>2557</v>
      </c>
      <c r="D108" s="1852" t="s">
        <v>2558</v>
      </c>
      <c r="E108" s="1852" t="s">
        <v>2559</v>
      </c>
      <c r="F108" s="1852" t="s">
        <v>2549</v>
      </c>
      <c r="G108" s="1852" t="s">
        <v>28</v>
      </c>
      <c r="H108" s="1852" t="s">
        <v>2560</v>
      </c>
      <c r="I108" s="1852" t="s">
        <v>886</v>
      </c>
    </row>
    <row customHeight="1" ht="11.25">
      <c r="A109" s="1852" t="s">
        <v>2290</v>
      </c>
      <c r="B109" s="1852" t="s">
        <v>16</v>
      </c>
      <c r="C109" s="1852" t="s">
        <v>2345</v>
      </c>
      <c r="D109" s="1852" t="s">
        <v>2346</v>
      </c>
      <c r="E109" s="1852" t="s">
        <v>2347</v>
      </c>
      <c r="F109" s="1852" t="s">
        <v>2348</v>
      </c>
      <c r="G109" s="1852" t="s">
        <v>28</v>
      </c>
      <c r="H109" s="1852" t="s">
        <v>28</v>
      </c>
      <c r="I109" s="1852" t="s">
        <v>886</v>
      </c>
    </row>
    <row customHeight="1" ht="11.25">
      <c r="A110" s="1852" t="s">
        <v>2290</v>
      </c>
      <c r="B110" s="1852" t="s">
        <v>16</v>
      </c>
      <c r="C110" s="1852" t="s">
        <v>2561</v>
      </c>
      <c r="D110" s="1852" t="s">
        <v>2562</v>
      </c>
      <c r="E110" s="1852" t="s">
        <v>2563</v>
      </c>
      <c r="F110" s="1852" t="s">
        <v>2310</v>
      </c>
      <c r="G110" s="1852" t="s">
        <v>2564</v>
      </c>
      <c r="H110" s="1852" t="s">
        <v>2565</v>
      </c>
      <c r="I110" s="1852" t="s">
        <v>886</v>
      </c>
    </row>
    <row customHeight="1" ht="11.25">
      <c r="A111" s="1852" t="s">
        <v>2290</v>
      </c>
      <c r="B111" s="1852" t="s">
        <v>16</v>
      </c>
      <c r="C111" s="1852" t="s">
        <v>2566</v>
      </c>
      <c r="D111" s="1852" t="s">
        <v>2567</v>
      </c>
      <c r="E111" s="1852" t="s">
        <v>2568</v>
      </c>
      <c r="F111" s="1852" t="s">
        <v>2310</v>
      </c>
      <c r="G111" s="1852" t="s">
        <v>2569</v>
      </c>
      <c r="H111" s="1852" t="s">
        <v>2570</v>
      </c>
      <c r="I111" s="1852" t="s">
        <v>886</v>
      </c>
    </row>
    <row customHeight="1" ht="11.25">
      <c r="A112" s="1852" t="s">
        <v>2290</v>
      </c>
      <c r="B112" s="1852" t="s">
        <v>16</v>
      </c>
      <c r="C112" s="1852" t="s">
        <v>2349</v>
      </c>
      <c r="D112" s="1852" t="s">
        <v>2350</v>
      </c>
      <c r="E112" s="1852" t="s">
        <v>2351</v>
      </c>
      <c r="F112" s="1852" t="s">
        <v>2352</v>
      </c>
      <c r="G112" s="1852" t="s">
        <v>28</v>
      </c>
      <c r="H112" s="1852" t="s">
        <v>28</v>
      </c>
      <c r="I112" s="1852" t="s">
        <v>886</v>
      </c>
    </row>
    <row customHeight="1" ht="11.25">
      <c r="A113" s="1852" t="s">
        <v>2290</v>
      </c>
      <c r="B113" s="1852" t="s">
        <v>16</v>
      </c>
      <c r="C113" s="1852" t="s">
        <v>2571</v>
      </c>
      <c r="D113" s="1852" t="s">
        <v>2572</v>
      </c>
      <c r="E113" s="1852" t="s">
        <v>2573</v>
      </c>
      <c r="F113" s="1852" t="s">
        <v>2394</v>
      </c>
      <c r="G113" s="1852" t="s">
        <v>28</v>
      </c>
      <c r="H113" s="1852" t="s">
        <v>2574</v>
      </c>
      <c r="I113" s="1852" t="s">
        <v>886</v>
      </c>
    </row>
    <row customHeight="1" ht="11.25">
      <c r="A114" s="1852" t="s">
        <v>2290</v>
      </c>
      <c r="B114" s="1852" t="s">
        <v>16</v>
      </c>
      <c r="C114" s="1852" t="s">
        <v>2575</v>
      </c>
      <c r="D114" s="1852" t="s">
        <v>2576</v>
      </c>
      <c r="E114" s="1852" t="s">
        <v>2577</v>
      </c>
      <c r="F114" s="1852" t="s">
        <v>2540</v>
      </c>
      <c r="G114" s="1852" t="s">
        <v>28</v>
      </c>
      <c r="H114" s="1852" t="s">
        <v>28</v>
      </c>
      <c r="I114" s="1852" t="s">
        <v>886</v>
      </c>
    </row>
    <row customHeight="1" ht="11.25">
      <c r="A115" s="1852" t="s">
        <v>2290</v>
      </c>
      <c r="B115" s="1852" t="s">
        <v>16</v>
      </c>
      <c r="C115" s="1852" t="s">
        <v>13</v>
      </c>
      <c r="D115" s="1852" t="s">
        <v>51</v>
      </c>
      <c r="E115" s="1852" t="s">
        <v>54</v>
      </c>
      <c r="F115" s="1852" t="s">
        <v>56</v>
      </c>
      <c r="G115" s="1852" t="s">
        <v>28</v>
      </c>
      <c r="H115" s="1852" t="s">
        <v>28</v>
      </c>
      <c r="I115" s="1852" t="s">
        <v>886</v>
      </c>
    </row>
    <row customHeight="1" ht="11.25">
      <c r="A116" s="1852" t="s">
        <v>2290</v>
      </c>
      <c r="B116" s="1852" t="s">
        <v>16</v>
      </c>
      <c r="C116" s="1852" t="s">
        <v>2363</v>
      </c>
      <c r="D116" s="1852" t="s">
        <v>2364</v>
      </c>
      <c r="E116" s="1852" t="s">
        <v>2365</v>
      </c>
      <c r="F116" s="1852" t="s">
        <v>2366</v>
      </c>
      <c r="G116" s="1852" t="s">
        <v>2367</v>
      </c>
      <c r="H116" s="1852" t="s">
        <v>28</v>
      </c>
      <c r="I116" s="1852" t="s">
        <v>886</v>
      </c>
    </row>
    <row customHeight="1" ht="11.25">
      <c r="A117" s="1852" t="s">
        <v>2290</v>
      </c>
      <c r="B117" s="1852" t="s">
        <v>16</v>
      </c>
      <c r="C117" s="1852" t="s">
        <v>2578</v>
      </c>
      <c r="D117" s="1852" t="s">
        <v>2579</v>
      </c>
      <c r="E117" s="1852" t="s">
        <v>2580</v>
      </c>
      <c r="F117" s="1852" t="s">
        <v>2394</v>
      </c>
      <c r="G117" s="1852" t="s">
        <v>2581</v>
      </c>
      <c r="H117" s="1852" t="s">
        <v>28</v>
      </c>
      <c r="I117" s="1852" t="s">
        <v>886</v>
      </c>
    </row>
    <row customHeight="1" ht="11.25">
      <c r="A118" s="1852" t="s">
        <v>2290</v>
      </c>
      <c r="B118" s="1852" t="s">
        <v>16</v>
      </c>
      <c r="C118" s="1852" t="s">
        <v>2582</v>
      </c>
      <c r="D118" s="1852" t="s">
        <v>2583</v>
      </c>
      <c r="E118" s="1852" t="s">
        <v>2584</v>
      </c>
      <c r="F118" s="1852" t="s">
        <v>2585</v>
      </c>
      <c r="G118" s="1852" t="s">
        <v>2586</v>
      </c>
      <c r="H118" s="1852" t="s">
        <v>28</v>
      </c>
      <c r="I118" s="1852" t="s">
        <v>886</v>
      </c>
    </row>
    <row customHeight="1" ht="11.25">
      <c r="A119" s="1852" t="s">
        <v>2290</v>
      </c>
      <c r="B119" s="1852" t="s">
        <v>16</v>
      </c>
      <c r="C119" s="1852" t="s">
        <v>2587</v>
      </c>
      <c r="D119" s="1852" t="s">
        <v>2588</v>
      </c>
      <c r="E119" s="1852" t="s">
        <v>2589</v>
      </c>
      <c r="F119" s="1852" t="s">
        <v>2323</v>
      </c>
      <c r="G119" s="1852" t="s">
        <v>2590</v>
      </c>
      <c r="H119" s="1852" t="s">
        <v>28</v>
      </c>
      <c r="I119" s="1852" t="s">
        <v>886</v>
      </c>
    </row>
    <row customHeight="1" ht="11.25">
      <c r="A120" s="1852" t="s">
        <v>2290</v>
      </c>
      <c r="B120" s="1852" t="s">
        <v>16</v>
      </c>
      <c r="C120" s="1852" t="s">
        <v>2376</v>
      </c>
      <c r="D120" s="1852" t="s">
        <v>2377</v>
      </c>
      <c r="E120" s="1852" t="s">
        <v>2378</v>
      </c>
      <c r="F120" s="1852" t="s">
        <v>2343</v>
      </c>
      <c r="G120" s="1852" t="s">
        <v>28</v>
      </c>
      <c r="H120" s="1852" t="s">
        <v>28</v>
      </c>
      <c r="I120" s="1852" t="s">
        <v>886</v>
      </c>
    </row>
    <row customHeight="1" ht="11.25">
      <c r="A121" s="1852" t="s">
        <v>2290</v>
      </c>
      <c r="B121" s="1852" t="s">
        <v>16</v>
      </c>
      <c r="C121" s="1852" t="s">
        <v>2591</v>
      </c>
      <c r="D121" s="1852" t="s">
        <v>2592</v>
      </c>
      <c r="E121" s="1852" t="s">
        <v>2593</v>
      </c>
      <c r="F121" s="1852" t="s">
        <v>2594</v>
      </c>
      <c r="G121" s="1852" t="s">
        <v>28</v>
      </c>
      <c r="H121" s="1852" t="s">
        <v>28</v>
      </c>
      <c r="I121" s="1852" t="s">
        <v>886</v>
      </c>
    </row>
    <row customHeight="1" ht="11.25">
      <c r="A122" s="1852" t="s">
        <v>2290</v>
      </c>
      <c r="B122" s="1852" t="s">
        <v>16</v>
      </c>
      <c r="C122" s="1852" t="s">
        <v>2595</v>
      </c>
      <c r="D122" s="1852" t="s">
        <v>2596</v>
      </c>
      <c r="E122" s="1852" t="s">
        <v>2597</v>
      </c>
      <c r="F122" s="1852" t="s">
        <v>2598</v>
      </c>
      <c r="G122" s="1852" t="s">
        <v>28</v>
      </c>
      <c r="H122" s="1852" t="s">
        <v>28</v>
      </c>
      <c r="I122" s="1852" t="s">
        <v>886</v>
      </c>
    </row>
    <row customHeight="1" ht="11.25">
      <c r="A123" s="1852" t="s">
        <v>2290</v>
      </c>
      <c r="B123" s="1852" t="s">
        <v>16</v>
      </c>
      <c r="C123" s="1852" t="s">
        <v>2379</v>
      </c>
      <c r="D123" s="1852" t="s">
        <v>2380</v>
      </c>
      <c r="E123" s="1852" t="s">
        <v>2381</v>
      </c>
      <c r="F123" s="1852" t="s">
        <v>2382</v>
      </c>
      <c r="G123" s="1852" t="s">
        <v>2383</v>
      </c>
      <c r="H123" s="1852" t="s">
        <v>28</v>
      </c>
      <c r="I123" s="1852" t="s">
        <v>886</v>
      </c>
    </row>
    <row customHeight="1" ht="11.25">
      <c r="A124" s="1852" t="s">
        <v>2290</v>
      </c>
      <c r="B124" s="1852" t="s">
        <v>16</v>
      </c>
      <c r="C124" s="1852" t="s">
        <v>2387</v>
      </c>
      <c r="D124" s="1852" t="s">
        <v>2388</v>
      </c>
      <c r="E124" s="1852" t="s">
        <v>2389</v>
      </c>
      <c r="F124" s="1852" t="s">
        <v>2390</v>
      </c>
      <c r="G124" s="1852" t="s">
        <v>28</v>
      </c>
      <c r="H124" s="1852" t="s">
        <v>28</v>
      </c>
      <c r="I124" s="1852" t="s">
        <v>886</v>
      </c>
    </row>
    <row customHeight="1" ht="11.25">
      <c r="A125" s="1852" t="s">
        <v>2290</v>
      </c>
      <c r="B125" s="1852" t="s">
        <v>16</v>
      </c>
      <c r="C125" s="1852" t="s">
        <v>2599</v>
      </c>
      <c r="D125" s="1852" t="s">
        <v>2600</v>
      </c>
      <c r="E125" s="1852" t="s">
        <v>2601</v>
      </c>
      <c r="F125" s="1852" t="s">
        <v>2361</v>
      </c>
      <c r="G125" s="1852" t="s">
        <v>28</v>
      </c>
      <c r="H125" s="1852" t="s">
        <v>28</v>
      </c>
      <c r="I125" s="1852" t="s">
        <v>886</v>
      </c>
    </row>
    <row customHeight="1" ht="11.25">
      <c r="A126" s="1852" t="s">
        <v>2290</v>
      </c>
      <c r="B126" s="1852" t="s">
        <v>16</v>
      </c>
      <c r="C126" s="1852" t="s">
        <v>2602</v>
      </c>
      <c r="D126" s="1852" t="s">
        <v>2603</v>
      </c>
      <c r="E126" s="1852" t="s">
        <v>2604</v>
      </c>
      <c r="F126" s="1852" t="s">
        <v>2352</v>
      </c>
      <c r="G126" s="1852" t="s">
        <v>2605</v>
      </c>
      <c r="H126" s="1852" t="s">
        <v>28</v>
      </c>
      <c r="I126" s="1852" t="s">
        <v>886</v>
      </c>
    </row>
    <row customHeight="1" ht="11.25">
      <c r="A127" s="1852" t="s">
        <v>2290</v>
      </c>
      <c r="B127" s="1852" t="s">
        <v>16</v>
      </c>
      <c r="C127" s="1852" t="s">
        <v>2606</v>
      </c>
      <c r="D127" s="1852" t="s">
        <v>2607</v>
      </c>
      <c r="E127" s="1852" t="s">
        <v>2608</v>
      </c>
      <c r="F127" s="1852" t="s">
        <v>2356</v>
      </c>
      <c r="G127" s="1852" t="s">
        <v>2609</v>
      </c>
      <c r="H127" s="1852" t="s">
        <v>28</v>
      </c>
      <c r="I127" s="1852" t="s">
        <v>886</v>
      </c>
    </row>
    <row customHeight="1" ht="11.25">
      <c r="A128" s="1852" t="s">
        <v>2290</v>
      </c>
      <c r="B128" s="1852" t="s">
        <v>16</v>
      </c>
      <c r="C128" s="1852" t="s">
        <v>2610</v>
      </c>
      <c r="D128" s="1852" t="s">
        <v>2611</v>
      </c>
      <c r="E128" s="1852" t="s">
        <v>2612</v>
      </c>
      <c r="F128" s="1852" t="s">
        <v>2366</v>
      </c>
      <c r="G128" s="1852" t="s">
        <v>2613</v>
      </c>
      <c r="H128" s="1852" t="s">
        <v>28</v>
      </c>
      <c r="I128" s="1852" t="s">
        <v>886</v>
      </c>
    </row>
    <row customHeight="1" ht="11.25">
      <c r="A129" s="1852" t="s">
        <v>2290</v>
      </c>
      <c r="B129" s="1852" t="s">
        <v>16</v>
      </c>
      <c r="C129" s="1852" t="s">
        <v>2396</v>
      </c>
      <c r="D129" s="1852" t="s">
        <v>2397</v>
      </c>
      <c r="E129" s="1852" t="s">
        <v>2398</v>
      </c>
      <c r="F129" s="1852" t="s">
        <v>2352</v>
      </c>
      <c r="G129" s="1852" t="s">
        <v>2399</v>
      </c>
      <c r="H129" s="1852" t="s">
        <v>28</v>
      </c>
      <c r="I129" s="1852" t="s">
        <v>886</v>
      </c>
    </row>
    <row customHeight="1" ht="11.25">
      <c r="A130" s="1852" t="s">
        <v>2290</v>
      </c>
      <c r="B130" s="1852" t="s">
        <v>16</v>
      </c>
      <c r="C130" s="1852" t="s">
        <v>2614</v>
      </c>
      <c r="D130" s="1852" t="s">
        <v>2615</v>
      </c>
      <c r="E130" s="1852" t="s">
        <v>2616</v>
      </c>
      <c r="F130" s="1852" t="s">
        <v>2361</v>
      </c>
      <c r="G130" s="1852" t="s">
        <v>2617</v>
      </c>
      <c r="H130" s="1852" t="s">
        <v>28</v>
      </c>
      <c r="I130" s="1852" t="s">
        <v>886</v>
      </c>
    </row>
    <row customHeight="1" ht="11.25">
      <c r="A131" s="1852" t="s">
        <v>2290</v>
      </c>
      <c r="B131" s="1852" t="s">
        <v>16</v>
      </c>
      <c r="C131" s="1852" t="s">
        <v>2618</v>
      </c>
      <c r="D131" s="1852" t="s">
        <v>2619</v>
      </c>
      <c r="E131" s="1852" t="s">
        <v>2620</v>
      </c>
      <c r="F131" s="1852" t="s">
        <v>2361</v>
      </c>
      <c r="G131" s="1852" t="s">
        <v>28</v>
      </c>
      <c r="H131" s="1852" t="s">
        <v>28</v>
      </c>
      <c r="I131" s="1852" t="s">
        <v>886</v>
      </c>
    </row>
    <row customHeight="1" ht="11.25">
      <c r="A132" s="1852" t="s">
        <v>2290</v>
      </c>
      <c r="B132" s="1852" t="s">
        <v>16</v>
      </c>
      <c r="C132" s="1852" t="s">
        <v>2621</v>
      </c>
      <c r="D132" s="1852" t="s">
        <v>2622</v>
      </c>
      <c r="E132" s="1852" t="s">
        <v>2623</v>
      </c>
      <c r="F132" s="1852" t="s">
        <v>2356</v>
      </c>
      <c r="G132" s="1852" t="s">
        <v>2624</v>
      </c>
      <c r="H132" s="1852" t="s">
        <v>28</v>
      </c>
      <c r="I132" s="1852" t="s">
        <v>886</v>
      </c>
    </row>
    <row customHeight="1" ht="11.25">
      <c r="A133" s="1852" t="s">
        <v>2290</v>
      </c>
      <c r="B133" s="1852" t="s">
        <v>16</v>
      </c>
      <c r="C133" s="1852" t="s">
        <v>2625</v>
      </c>
      <c r="D133" s="1852" t="s">
        <v>2626</v>
      </c>
      <c r="E133" s="1852" t="s">
        <v>2627</v>
      </c>
      <c r="F133" s="1852" t="s">
        <v>2382</v>
      </c>
      <c r="G133" s="1852" t="s">
        <v>28</v>
      </c>
      <c r="H133" s="1852" t="s">
        <v>28</v>
      </c>
      <c r="I133" s="1852" t="s">
        <v>886</v>
      </c>
    </row>
    <row customHeight="1" ht="11.25">
      <c r="A134" s="1852" t="s">
        <v>2290</v>
      </c>
      <c r="B134" s="1852" t="s">
        <v>16</v>
      </c>
      <c r="C134" s="1852" t="s">
        <v>2628</v>
      </c>
      <c r="D134" s="1852" t="s">
        <v>2629</v>
      </c>
      <c r="E134" s="1852" t="s">
        <v>2630</v>
      </c>
      <c r="F134" s="1852" t="s">
        <v>56</v>
      </c>
      <c r="G134" s="1852" t="s">
        <v>2631</v>
      </c>
      <c r="H134" s="1852" t="s">
        <v>2632</v>
      </c>
      <c r="I134" s="1852" t="s">
        <v>886</v>
      </c>
    </row>
    <row customHeight="1" ht="11.25">
      <c r="A135" s="1852" t="s">
        <v>2290</v>
      </c>
      <c r="B135" s="1852" t="s">
        <v>16</v>
      </c>
      <c r="C135" s="1852" t="s">
        <v>2633</v>
      </c>
      <c r="D135" s="1852" t="s">
        <v>2634</v>
      </c>
      <c r="E135" s="1852" t="s">
        <v>2635</v>
      </c>
      <c r="F135" s="1852" t="s">
        <v>2356</v>
      </c>
      <c r="G135" s="1852" t="s">
        <v>28</v>
      </c>
      <c r="H135" s="1852" t="s">
        <v>28</v>
      </c>
      <c r="I135" s="1852" t="s">
        <v>886</v>
      </c>
    </row>
    <row customHeight="1" ht="11.25">
      <c r="A136" s="1852" t="s">
        <v>2290</v>
      </c>
      <c r="B136" s="1852" t="s">
        <v>16</v>
      </c>
      <c r="C136" s="1852" t="s">
        <v>2636</v>
      </c>
      <c r="D136" s="1852" t="s">
        <v>2637</v>
      </c>
      <c r="E136" s="1852" t="s">
        <v>2638</v>
      </c>
      <c r="F136" s="1852" t="s">
        <v>2375</v>
      </c>
      <c r="G136" s="1852" t="s">
        <v>28</v>
      </c>
      <c r="H136" s="1852" t="s">
        <v>28</v>
      </c>
      <c r="I136" s="1852" t="s">
        <v>886</v>
      </c>
    </row>
    <row customHeight="1" ht="11.25">
      <c r="A137" s="1852" t="s">
        <v>2290</v>
      </c>
      <c r="B137" s="1852" t="s">
        <v>16</v>
      </c>
      <c r="C137" s="1852" t="s">
        <v>2639</v>
      </c>
      <c r="D137" s="1852" t="s">
        <v>2640</v>
      </c>
      <c r="E137" s="1852" t="s">
        <v>2641</v>
      </c>
      <c r="F137" s="1852" t="s">
        <v>2642</v>
      </c>
      <c r="G137" s="1852" t="s">
        <v>28</v>
      </c>
      <c r="H137" s="1852" t="s">
        <v>28</v>
      </c>
      <c r="I137" s="1852" t="s">
        <v>886</v>
      </c>
    </row>
    <row customHeight="1" ht="11.25">
      <c r="A138" s="1852" t="s">
        <v>2290</v>
      </c>
      <c r="B138" s="1852" t="s">
        <v>16</v>
      </c>
      <c r="C138" s="1852" t="s">
        <v>2423</v>
      </c>
      <c r="D138" s="1852" t="s">
        <v>2424</v>
      </c>
      <c r="E138" s="1852" t="s">
        <v>2425</v>
      </c>
      <c r="F138" s="1852" t="s">
        <v>2323</v>
      </c>
      <c r="G138" s="1852" t="s">
        <v>28</v>
      </c>
      <c r="H138" s="1852" t="s">
        <v>28</v>
      </c>
      <c r="I138" s="1852" t="s">
        <v>886</v>
      </c>
    </row>
    <row customHeight="1" ht="11.25">
      <c r="A139" s="1852" t="s">
        <v>2290</v>
      </c>
      <c r="B139" s="1852" t="s">
        <v>16</v>
      </c>
      <c r="C139" s="1852" t="s">
        <v>2643</v>
      </c>
      <c r="D139" s="1852" t="s">
        <v>2644</v>
      </c>
      <c r="E139" s="1852" t="s">
        <v>2645</v>
      </c>
      <c r="F139" s="1852" t="s">
        <v>2646</v>
      </c>
      <c r="G139" s="1852" t="s">
        <v>28</v>
      </c>
      <c r="H139" s="1852" t="s">
        <v>28</v>
      </c>
      <c r="I139" s="1852" t="s">
        <v>886</v>
      </c>
    </row>
    <row customHeight="1" ht="11.25">
      <c r="A140" s="1852" t="s">
        <v>2290</v>
      </c>
      <c r="B140" s="1852" t="s">
        <v>16</v>
      </c>
      <c r="C140" s="1852" t="s">
        <v>2647</v>
      </c>
      <c r="D140" s="1852" t="s">
        <v>2648</v>
      </c>
      <c r="E140" s="1852" t="s">
        <v>2649</v>
      </c>
      <c r="F140" s="1852" t="s">
        <v>2310</v>
      </c>
      <c r="G140" s="1852" t="s">
        <v>2650</v>
      </c>
      <c r="H140" s="1852" t="s">
        <v>28</v>
      </c>
      <c r="I140" s="1852" t="s">
        <v>886</v>
      </c>
    </row>
    <row customHeight="1" ht="11.25">
      <c r="A141" s="1852" t="s">
        <v>2290</v>
      </c>
      <c r="B141" s="1852" t="s">
        <v>16</v>
      </c>
      <c r="C141" s="1852" t="s">
        <v>2651</v>
      </c>
      <c r="D141" s="1852" t="s">
        <v>2652</v>
      </c>
      <c r="E141" s="1852" t="s">
        <v>2653</v>
      </c>
      <c r="F141" s="1852" t="s">
        <v>2519</v>
      </c>
      <c r="G141" s="1852" t="s">
        <v>2654</v>
      </c>
      <c r="H141" s="1852" t="s">
        <v>2655</v>
      </c>
      <c r="I141" s="1852" t="s">
        <v>886</v>
      </c>
    </row>
    <row customHeight="1" ht="11.25">
      <c r="A142" s="1852" t="s">
        <v>2290</v>
      </c>
      <c r="B142" s="1852" t="s">
        <v>16</v>
      </c>
      <c r="C142" s="1852" t="s">
        <v>2656</v>
      </c>
      <c r="D142" s="1852" t="s">
        <v>2657</v>
      </c>
      <c r="E142" s="1852" t="s">
        <v>2658</v>
      </c>
      <c r="F142" s="1852" t="s">
        <v>2310</v>
      </c>
      <c r="G142" s="1852" t="s">
        <v>28</v>
      </c>
      <c r="H142" s="1852" t="s">
        <v>28</v>
      </c>
      <c r="I142" s="1852" t="s">
        <v>886</v>
      </c>
    </row>
    <row customHeight="1" ht="11.25">
      <c r="A143" s="1852" t="s">
        <v>2290</v>
      </c>
      <c r="B143" s="1852" t="s">
        <v>16</v>
      </c>
      <c r="C143" s="1852" t="s">
        <v>2659</v>
      </c>
      <c r="D143" s="1852" t="s">
        <v>2660</v>
      </c>
      <c r="E143" s="1852" t="s">
        <v>2661</v>
      </c>
      <c r="F143" s="1852" t="s">
        <v>2310</v>
      </c>
      <c r="G143" s="1852" t="s">
        <v>28</v>
      </c>
      <c r="H143" s="1852" t="s">
        <v>28</v>
      </c>
      <c r="I143" s="1852" t="s">
        <v>886</v>
      </c>
    </row>
    <row customHeight="1" ht="11.25">
      <c r="A144" s="1852" t="s">
        <v>2290</v>
      </c>
      <c r="B144" s="1852" t="s">
        <v>16</v>
      </c>
      <c r="C144" s="1852" t="s">
        <v>2446</v>
      </c>
      <c r="D144" s="1852" t="s">
        <v>2447</v>
      </c>
      <c r="E144" s="1852" t="s">
        <v>2448</v>
      </c>
      <c r="F144" s="1852" t="s">
        <v>2417</v>
      </c>
      <c r="G144" s="1852" t="s">
        <v>28</v>
      </c>
      <c r="H144" s="1852" t="s">
        <v>28</v>
      </c>
      <c r="I144" s="1852" t="s">
        <v>886</v>
      </c>
    </row>
    <row customHeight="1" ht="11.25">
      <c r="A145" s="1852" t="s">
        <v>2290</v>
      </c>
      <c r="B145" s="1852" t="s">
        <v>16</v>
      </c>
      <c r="C145" s="1852" t="s">
        <v>2662</v>
      </c>
      <c r="D145" s="1852" t="s">
        <v>2663</v>
      </c>
      <c r="E145" s="1852" t="s">
        <v>2664</v>
      </c>
      <c r="F145" s="1852" t="s">
        <v>2323</v>
      </c>
      <c r="G145" s="1852" t="s">
        <v>2665</v>
      </c>
      <c r="H145" s="1852" t="s">
        <v>28</v>
      </c>
      <c r="I145" s="1852" t="s">
        <v>886</v>
      </c>
    </row>
    <row customHeight="1" ht="11.25">
      <c r="A146" s="1852" t="s">
        <v>2290</v>
      </c>
      <c r="B146" s="1852" t="s">
        <v>16</v>
      </c>
      <c r="C146" s="1852" t="s">
        <v>2467</v>
      </c>
      <c r="D146" s="1852" t="s">
        <v>2468</v>
      </c>
      <c r="E146" s="1852" t="s">
        <v>2469</v>
      </c>
      <c r="F146" s="1852" t="s">
        <v>56</v>
      </c>
      <c r="G146" s="1852" t="s">
        <v>2470</v>
      </c>
      <c r="H146" s="1852" t="s">
        <v>28</v>
      </c>
      <c r="I146" s="1852" t="s">
        <v>886</v>
      </c>
    </row>
    <row customHeight="1" ht="11.25">
      <c r="A147" s="1852" t="s">
        <v>2290</v>
      </c>
      <c r="B147" s="1852" t="s">
        <v>16</v>
      </c>
      <c r="C147" s="1852" t="s">
        <v>2666</v>
      </c>
      <c r="D147" s="1852" t="s">
        <v>2667</v>
      </c>
      <c r="E147" s="1852" t="s">
        <v>2668</v>
      </c>
      <c r="F147" s="1852" t="s">
        <v>56</v>
      </c>
      <c r="G147" s="1852" t="s">
        <v>2441</v>
      </c>
      <c r="H147" s="1852" t="s">
        <v>28</v>
      </c>
      <c r="I147" s="1852" t="s">
        <v>886</v>
      </c>
    </row>
    <row customHeight="1" ht="11.25">
      <c r="A148" s="1852" t="s">
        <v>2290</v>
      </c>
      <c r="B148" s="1852" t="s">
        <v>16</v>
      </c>
      <c r="C148" s="1852" t="s">
        <v>2669</v>
      </c>
      <c r="D148" s="1852" t="s">
        <v>2670</v>
      </c>
      <c r="E148" s="1852" t="s">
        <v>2671</v>
      </c>
      <c r="F148" s="1852" t="s">
        <v>2672</v>
      </c>
      <c r="G148" s="1852" t="s">
        <v>28</v>
      </c>
      <c r="H148" s="1852" t="s">
        <v>2673</v>
      </c>
      <c r="I148" s="1852" t="s">
        <v>886</v>
      </c>
    </row>
    <row customHeight="1" ht="11.25">
      <c r="A149" s="1852" t="s">
        <v>2290</v>
      </c>
      <c r="B149" s="1852" t="s">
        <v>16</v>
      </c>
      <c r="C149" s="1852" t="s">
        <v>2482</v>
      </c>
      <c r="D149" s="1852" t="s">
        <v>2483</v>
      </c>
      <c r="E149" s="1852" t="s">
        <v>2484</v>
      </c>
      <c r="F149" s="1852" t="s">
        <v>56</v>
      </c>
      <c r="G149" s="1852" t="s">
        <v>28</v>
      </c>
      <c r="H149" s="1852" t="s">
        <v>28</v>
      </c>
      <c r="I149" s="1852" t="s">
        <v>886</v>
      </c>
    </row>
    <row customHeight="1" ht="11.25">
      <c r="A150" s="1852" t="s">
        <v>2290</v>
      </c>
      <c r="B150" s="1852" t="s">
        <v>16</v>
      </c>
      <c r="C150" s="1852" t="s">
        <v>2486</v>
      </c>
      <c r="D150" s="1852" t="s">
        <v>2487</v>
      </c>
      <c r="E150" s="1852" t="s">
        <v>2488</v>
      </c>
      <c r="F150" s="1852" t="s">
        <v>2489</v>
      </c>
      <c r="G150" s="1852" t="s">
        <v>28</v>
      </c>
      <c r="H150" s="1852" t="s">
        <v>28</v>
      </c>
      <c r="I150" s="1852" t="s">
        <v>886</v>
      </c>
    </row>
    <row customHeight="1" ht="11.25">
      <c r="A151" s="1852" t="s">
        <v>2290</v>
      </c>
      <c r="B151" s="1852" t="s">
        <v>16</v>
      </c>
      <c r="C151" s="1852" t="s">
        <v>2674</v>
      </c>
      <c r="D151" s="1852" t="s">
        <v>2675</v>
      </c>
      <c r="E151" s="1852" t="s">
        <v>2676</v>
      </c>
      <c r="F151" s="1852" t="s">
        <v>2361</v>
      </c>
      <c r="G151" s="1852" t="s">
        <v>2677</v>
      </c>
      <c r="H151" s="1852" t="s">
        <v>28</v>
      </c>
      <c r="I151" s="1852" t="s">
        <v>886</v>
      </c>
    </row>
    <row customHeight="1" ht="11.25">
      <c r="A152" s="1852" t="s">
        <v>2290</v>
      </c>
      <c r="B152" s="1852" t="s">
        <v>16</v>
      </c>
      <c r="C152" s="1852" t="s">
        <v>2678</v>
      </c>
      <c r="D152" s="1852" t="s">
        <v>2679</v>
      </c>
      <c r="E152" s="1852" t="s">
        <v>2680</v>
      </c>
      <c r="F152" s="1852" t="s">
        <v>2366</v>
      </c>
      <c r="G152" s="1852" t="s">
        <v>28</v>
      </c>
      <c r="H152" s="1852" t="s">
        <v>2681</v>
      </c>
      <c r="I152" s="1852" t="s">
        <v>886</v>
      </c>
    </row>
    <row customHeight="1" ht="11.25">
      <c r="A153" s="1852" t="s">
        <v>2290</v>
      </c>
      <c r="B153" s="1852" t="s">
        <v>16</v>
      </c>
      <c r="C153" s="1852" t="s">
        <v>2498</v>
      </c>
      <c r="D153" s="1852" t="s">
        <v>2499</v>
      </c>
      <c r="E153" s="1852" t="s">
        <v>2500</v>
      </c>
      <c r="F153" s="1852" t="s">
        <v>2501</v>
      </c>
      <c r="G153" s="1852" t="s">
        <v>28</v>
      </c>
      <c r="H153" s="1852" t="s">
        <v>28</v>
      </c>
      <c r="I153" s="1852" t="s">
        <v>886</v>
      </c>
    </row>
    <row customHeight="1" ht="11.25">
      <c r="A154" s="1852" t="s">
        <v>2290</v>
      </c>
      <c r="B154" s="1852" t="s">
        <v>16</v>
      </c>
      <c r="C154" s="1852" t="s">
        <v>2506</v>
      </c>
      <c r="D154" s="1852" t="s">
        <v>2507</v>
      </c>
      <c r="E154" s="1852" t="s">
        <v>2508</v>
      </c>
      <c r="F154" s="1852" t="s">
        <v>2310</v>
      </c>
      <c r="G154" s="1852" t="s">
        <v>28</v>
      </c>
      <c r="H154" s="1852" t="s">
        <v>28</v>
      </c>
      <c r="I154" s="1852" t="s">
        <v>939</v>
      </c>
    </row>
    <row customHeight="1" ht="11.25">
      <c r="A155" s="1852" t="s">
        <v>2290</v>
      </c>
      <c r="B155" s="1852" t="s">
        <v>16</v>
      </c>
      <c r="C155" s="1852" t="s">
        <v>2300</v>
      </c>
      <c r="D155" s="1852" t="s">
        <v>2301</v>
      </c>
      <c r="E155" s="1852" t="s">
        <v>2302</v>
      </c>
      <c r="F155" s="1852" t="s">
        <v>2303</v>
      </c>
      <c r="G155" s="1852" t="s">
        <v>2304</v>
      </c>
      <c r="H155" s="1852" t="s">
        <v>28</v>
      </c>
      <c r="I155" s="1852" t="s">
        <v>939</v>
      </c>
    </row>
    <row customHeight="1" ht="11.25">
      <c r="A156" s="1852" t="s">
        <v>2290</v>
      </c>
      <c r="B156" s="1852" t="s">
        <v>16</v>
      </c>
      <c r="C156" s="1852" t="s">
        <v>2509</v>
      </c>
      <c r="D156" s="1852" t="s">
        <v>2510</v>
      </c>
      <c r="E156" s="1852" t="s">
        <v>2511</v>
      </c>
      <c r="F156" s="1852" t="s">
        <v>2294</v>
      </c>
      <c r="G156" s="1852" t="s">
        <v>28</v>
      </c>
      <c r="H156" s="1852" t="s">
        <v>28</v>
      </c>
      <c r="I156" s="1852" t="s">
        <v>939</v>
      </c>
    </row>
    <row customHeight="1" ht="11.25">
      <c r="A157" s="1852" t="s">
        <v>2290</v>
      </c>
      <c r="B157" s="1852" t="s">
        <v>16</v>
      </c>
      <c r="C157" s="1852" t="s">
        <v>2512</v>
      </c>
      <c r="D157" s="1852" t="s">
        <v>2513</v>
      </c>
      <c r="E157" s="1852" t="s">
        <v>2514</v>
      </c>
      <c r="F157" s="1852" t="s">
        <v>56</v>
      </c>
      <c r="G157" s="1852" t="s">
        <v>2515</v>
      </c>
      <c r="H157" s="1852" t="s">
        <v>28</v>
      </c>
      <c r="I157" s="1852" t="s">
        <v>939</v>
      </c>
    </row>
    <row customHeight="1" ht="11.25">
      <c r="A158" s="1852" t="s">
        <v>2290</v>
      </c>
      <c r="B158" s="1852" t="s">
        <v>16</v>
      </c>
      <c r="C158" s="1852" t="s">
        <v>2317</v>
      </c>
      <c r="D158" s="1852" t="s">
        <v>2318</v>
      </c>
      <c r="E158" s="1852" t="s">
        <v>2313</v>
      </c>
      <c r="F158" s="1852" t="s">
        <v>2319</v>
      </c>
      <c r="G158" s="1852" t="s">
        <v>28</v>
      </c>
      <c r="H158" s="1852" t="s">
        <v>28</v>
      </c>
      <c r="I158" s="1852" t="s">
        <v>939</v>
      </c>
    </row>
    <row customHeight="1" ht="11.25">
      <c r="A159" s="1852" t="s">
        <v>2290</v>
      </c>
      <c r="B159" s="1852" t="s">
        <v>16</v>
      </c>
      <c r="C159" s="1852" t="s">
        <v>2516</v>
      </c>
      <c r="D159" s="1852" t="s">
        <v>2517</v>
      </c>
      <c r="E159" s="1852" t="s">
        <v>2518</v>
      </c>
      <c r="F159" s="1852" t="s">
        <v>2519</v>
      </c>
      <c r="G159" s="1852" t="s">
        <v>28</v>
      </c>
      <c r="H159" s="1852" t="s">
        <v>28</v>
      </c>
      <c r="I159" s="1852" t="s">
        <v>939</v>
      </c>
    </row>
    <row customHeight="1" ht="11.25">
      <c r="A160" s="1852" t="s">
        <v>2290</v>
      </c>
      <c r="B160" s="1852" t="s">
        <v>16</v>
      </c>
      <c r="C160" s="1852" t="s">
        <v>2320</v>
      </c>
      <c r="D160" s="1852" t="s">
        <v>2321</v>
      </c>
      <c r="E160" s="1852" t="s">
        <v>2322</v>
      </c>
      <c r="F160" s="1852" t="s">
        <v>2323</v>
      </c>
      <c r="G160" s="1852" t="s">
        <v>2324</v>
      </c>
      <c r="H160" s="1852" t="s">
        <v>28</v>
      </c>
      <c r="I160" s="1852" t="s">
        <v>939</v>
      </c>
    </row>
    <row customHeight="1" ht="11.25">
      <c r="A161" s="1852" t="s">
        <v>2290</v>
      </c>
      <c r="B161" s="1852" t="s">
        <v>16</v>
      </c>
      <c r="C161" s="1852" t="s">
        <v>28</v>
      </c>
      <c r="D161" s="1852" t="s">
        <v>2325</v>
      </c>
      <c r="E161" s="1852" t="s">
        <v>2326</v>
      </c>
      <c r="F161" s="1852" t="s">
        <v>56</v>
      </c>
      <c r="G161" s="1852" t="s">
        <v>28</v>
      </c>
      <c r="H161" s="1852" t="s">
        <v>28</v>
      </c>
      <c r="I161" s="1852" t="s">
        <v>939</v>
      </c>
    </row>
    <row customHeight="1" ht="11.25">
      <c r="A162" s="1852" t="s">
        <v>2290</v>
      </c>
      <c r="B162" s="1852" t="s">
        <v>16</v>
      </c>
      <c r="C162" s="1852" t="s">
        <v>2528</v>
      </c>
      <c r="D162" s="1852" t="s">
        <v>2529</v>
      </c>
      <c r="E162" s="1852" t="s">
        <v>2488</v>
      </c>
      <c r="F162" s="1852" t="s">
        <v>2530</v>
      </c>
      <c r="G162" s="1852" t="s">
        <v>28</v>
      </c>
      <c r="H162" s="1852" t="s">
        <v>28</v>
      </c>
      <c r="I162" s="1852" t="s">
        <v>939</v>
      </c>
    </row>
    <row customHeight="1" ht="11.25">
      <c r="A163" s="1852" t="s">
        <v>2290</v>
      </c>
      <c r="B163" s="1852" t="s">
        <v>16</v>
      </c>
      <c r="C163" s="1852" t="s">
        <v>2531</v>
      </c>
      <c r="D163" s="1852" t="s">
        <v>2532</v>
      </c>
      <c r="E163" s="1852" t="s">
        <v>2533</v>
      </c>
      <c r="F163" s="1852" t="s">
        <v>608</v>
      </c>
      <c r="G163" s="1852" t="s">
        <v>28</v>
      </c>
      <c r="H163" s="1852" t="s">
        <v>28</v>
      </c>
      <c r="I163" s="1852" t="s">
        <v>939</v>
      </c>
    </row>
    <row customHeight="1" ht="11.25">
      <c r="A164" s="1852" t="s">
        <v>2290</v>
      </c>
      <c r="B164" s="1852" t="s">
        <v>16</v>
      </c>
      <c r="C164" s="1852" t="s">
        <v>2331</v>
      </c>
      <c r="D164" s="1852" t="s">
        <v>2332</v>
      </c>
      <c r="E164" s="1852" t="s">
        <v>2333</v>
      </c>
      <c r="F164" s="1852" t="s">
        <v>2310</v>
      </c>
      <c r="G164" s="1852" t="s">
        <v>2334</v>
      </c>
      <c r="H164" s="1852" t="s">
        <v>28</v>
      </c>
      <c r="I164" s="1852" t="s">
        <v>939</v>
      </c>
    </row>
    <row customHeight="1" ht="11.25">
      <c r="A165" s="1852" t="s">
        <v>2290</v>
      </c>
      <c r="B165" s="1852" t="s">
        <v>16</v>
      </c>
      <c r="C165" s="1852" t="s">
        <v>2542</v>
      </c>
      <c r="D165" s="1852" t="s">
        <v>2543</v>
      </c>
      <c r="E165" s="1852" t="s">
        <v>2544</v>
      </c>
      <c r="F165" s="1852" t="s">
        <v>2310</v>
      </c>
      <c r="G165" s="1852" t="s">
        <v>2545</v>
      </c>
      <c r="H165" s="1852" t="s">
        <v>28</v>
      </c>
      <c r="I165" s="1852" t="s">
        <v>939</v>
      </c>
    </row>
    <row customHeight="1" ht="11.25">
      <c r="A166" s="1852" t="s">
        <v>2290</v>
      </c>
      <c r="B166" s="1852" t="s">
        <v>16</v>
      </c>
      <c r="C166" s="1852" t="s">
        <v>2546</v>
      </c>
      <c r="D166" s="1852" t="s">
        <v>2547</v>
      </c>
      <c r="E166" s="1852" t="s">
        <v>2548</v>
      </c>
      <c r="F166" s="1852" t="s">
        <v>2549</v>
      </c>
      <c r="G166" s="1852" t="s">
        <v>28</v>
      </c>
      <c r="H166" s="1852" t="s">
        <v>28</v>
      </c>
      <c r="I166" s="1852" t="s">
        <v>939</v>
      </c>
    </row>
    <row customHeight="1" ht="11.25">
      <c r="A167" s="1852" t="s">
        <v>2290</v>
      </c>
      <c r="B167" s="1852" t="s">
        <v>16</v>
      </c>
      <c r="C167" s="1852" t="s">
        <v>2335</v>
      </c>
      <c r="D167" s="1852" t="s">
        <v>2336</v>
      </c>
      <c r="E167" s="1852" t="s">
        <v>2337</v>
      </c>
      <c r="F167" s="1852" t="s">
        <v>2338</v>
      </c>
      <c r="G167" s="1852" t="s">
        <v>2339</v>
      </c>
      <c r="H167" s="1852" t="s">
        <v>28</v>
      </c>
      <c r="I167" s="1852" t="s">
        <v>939</v>
      </c>
    </row>
    <row customHeight="1" ht="11.25">
      <c r="A168" s="1852" t="s">
        <v>2290</v>
      </c>
      <c r="B168" s="1852" t="s">
        <v>16</v>
      </c>
      <c r="C168" s="1852" t="s">
        <v>2340</v>
      </c>
      <c r="D168" s="1852" t="s">
        <v>2341</v>
      </c>
      <c r="E168" s="1852" t="s">
        <v>2342</v>
      </c>
      <c r="F168" s="1852" t="s">
        <v>2343</v>
      </c>
      <c r="G168" s="1852" t="s">
        <v>2344</v>
      </c>
      <c r="H168" s="1852" t="s">
        <v>28</v>
      </c>
      <c r="I168" s="1852" t="s">
        <v>939</v>
      </c>
    </row>
    <row customHeight="1" ht="11.25">
      <c r="A169" s="1852" t="s">
        <v>2290</v>
      </c>
      <c r="B169" s="1852" t="s">
        <v>16</v>
      </c>
      <c r="C169" s="1852" t="s">
        <v>2550</v>
      </c>
      <c r="D169" s="1852" t="s">
        <v>2551</v>
      </c>
      <c r="E169" s="1852" t="s">
        <v>2552</v>
      </c>
      <c r="F169" s="1852" t="s">
        <v>2361</v>
      </c>
      <c r="G169" s="1852" t="s">
        <v>2553</v>
      </c>
      <c r="H169" s="1852" t="s">
        <v>28</v>
      </c>
      <c r="I169" s="1852" t="s">
        <v>939</v>
      </c>
    </row>
    <row customHeight="1" ht="11.25">
      <c r="A170" s="1852" t="s">
        <v>2290</v>
      </c>
      <c r="B170" s="1852" t="s">
        <v>16</v>
      </c>
      <c r="C170" s="1852" t="s">
        <v>2557</v>
      </c>
      <c r="D170" s="1852" t="s">
        <v>2558</v>
      </c>
      <c r="E170" s="1852" t="s">
        <v>2559</v>
      </c>
      <c r="F170" s="1852" t="s">
        <v>2549</v>
      </c>
      <c r="G170" s="1852" t="s">
        <v>28</v>
      </c>
      <c r="H170" s="1852" t="s">
        <v>2560</v>
      </c>
      <c r="I170" s="1852" t="s">
        <v>939</v>
      </c>
    </row>
    <row customHeight="1" ht="11.25">
      <c r="A171" s="1852" t="s">
        <v>2290</v>
      </c>
      <c r="B171" s="1852" t="s">
        <v>16</v>
      </c>
      <c r="C171" s="1852" t="s">
        <v>2345</v>
      </c>
      <c r="D171" s="1852" t="s">
        <v>2346</v>
      </c>
      <c r="E171" s="1852" t="s">
        <v>2347</v>
      </c>
      <c r="F171" s="1852" t="s">
        <v>2348</v>
      </c>
      <c r="G171" s="1852" t="s">
        <v>28</v>
      </c>
      <c r="H171" s="1852" t="s">
        <v>28</v>
      </c>
      <c r="I171" s="1852" t="s">
        <v>939</v>
      </c>
    </row>
    <row customHeight="1" ht="11.25">
      <c r="A172" s="1852" t="s">
        <v>2290</v>
      </c>
      <c r="B172" s="1852" t="s">
        <v>16</v>
      </c>
      <c r="C172" s="1852" t="s">
        <v>2561</v>
      </c>
      <c r="D172" s="1852" t="s">
        <v>2562</v>
      </c>
      <c r="E172" s="1852" t="s">
        <v>2563</v>
      </c>
      <c r="F172" s="1852" t="s">
        <v>2310</v>
      </c>
      <c r="G172" s="1852" t="s">
        <v>2564</v>
      </c>
      <c r="H172" s="1852" t="s">
        <v>2565</v>
      </c>
      <c r="I172" s="1852" t="s">
        <v>939</v>
      </c>
    </row>
    <row customHeight="1" ht="11.25">
      <c r="A173" s="1852" t="s">
        <v>2290</v>
      </c>
      <c r="B173" s="1852" t="s">
        <v>16</v>
      </c>
      <c r="C173" s="1852" t="s">
        <v>2566</v>
      </c>
      <c r="D173" s="1852" t="s">
        <v>2567</v>
      </c>
      <c r="E173" s="1852" t="s">
        <v>2568</v>
      </c>
      <c r="F173" s="1852" t="s">
        <v>2310</v>
      </c>
      <c r="G173" s="1852" t="s">
        <v>2569</v>
      </c>
      <c r="H173" s="1852" t="s">
        <v>2570</v>
      </c>
      <c r="I173" s="1852" t="s">
        <v>939</v>
      </c>
    </row>
    <row customHeight="1" ht="11.25">
      <c r="A174" s="1852" t="s">
        <v>2290</v>
      </c>
      <c r="B174" s="1852" t="s">
        <v>16</v>
      </c>
      <c r="C174" s="1852" t="s">
        <v>2349</v>
      </c>
      <c r="D174" s="1852" t="s">
        <v>2350</v>
      </c>
      <c r="E174" s="1852" t="s">
        <v>2351</v>
      </c>
      <c r="F174" s="1852" t="s">
        <v>2352</v>
      </c>
      <c r="G174" s="1852" t="s">
        <v>28</v>
      </c>
      <c r="H174" s="1852" t="s">
        <v>28</v>
      </c>
      <c r="I174" s="1852" t="s">
        <v>939</v>
      </c>
    </row>
    <row customHeight="1" ht="11.25">
      <c r="A175" s="1852" t="s">
        <v>2290</v>
      </c>
      <c r="B175" s="1852" t="s">
        <v>16</v>
      </c>
      <c r="C175" s="1852" t="s">
        <v>2571</v>
      </c>
      <c r="D175" s="1852" t="s">
        <v>2572</v>
      </c>
      <c r="E175" s="1852" t="s">
        <v>2573</v>
      </c>
      <c r="F175" s="1852" t="s">
        <v>2394</v>
      </c>
      <c r="G175" s="1852" t="s">
        <v>28</v>
      </c>
      <c r="H175" s="1852" t="s">
        <v>2574</v>
      </c>
      <c r="I175" s="1852" t="s">
        <v>939</v>
      </c>
    </row>
    <row customHeight="1" ht="11.25">
      <c r="A176" s="1852" t="s">
        <v>2290</v>
      </c>
      <c r="B176" s="1852" t="s">
        <v>16</v>
      </c>
      <c r="C176" s="1852" t="s">
        <v>2575</v>
      </c>
      <c r="D176" s="1852" t="s">
        <v>2576</v>
      </c>
      <c r="E176" s="1852" t="s">
        <v>2577</v>
      </c>
      <c r="F176" s="1852" t="s">
        <v>2540</v>
      </c>
      <c r="G176" s="1852" t="s">
        <v>28</v>
      </c>
      <c r="H176" s="1852" t="s">
        <v>28</v>
      </c>
      <c r="I176" s="1852" t="s">
        <v>939</v>
      </c>
    </row>
    <row customHeight="1" ht="11.25">
      <c r="A177" s="1852" t="s">
        <v>2290</v>
      </c>
      <c r="B177" s="1852" t="s">
        <v>16</v>
      </c>
      <c r="C177" s="1852" t="s">
        <v>13</v>
      </c>
      <c r="D177" s="1852" t="s">
        <v>51</v>
      </c>
      <c r="E177" s="1852" t="s">
        <v>54</v>
      </c>
      <c r="F177" s="1852" t="s">
        <v>56</v>
      </c>
      <c r="G177" s="1852" t="s">
        <v>28</v>
      </c>
      <c r="H177" s="1852" t="s">
        <v>28</v>
      </c>
      <c r="I177" s="1852" t="s">
        <v>939</v>
      </c>
    </row>
    <row customHeight="1" ht="11.25">
      <c r="A178" s="1852" t="s">
        <v>2290</v>
      </c>
      <c r="B178" s="1852" t="s">
        <v>16</v>
      </c>
      <c r="C178" s="1852" t="s">
        <v>2363</v>
      </c>
      <c r="D178" s="1852" t="s">
        <v>2364</v>
      </c>
      <c r="E178" s="1852" t="s">
        <v>2365</v>
      </c>
      <c r="F178" s="1852" t="s">
        <v>2366</v>
      </c>
      <c r="G178" s="1852" t="s">
        <v>2367</v>
      </c>
      <c r="H178" s="1852" t="s">
        <v>28</v>
      </c>
      <c r="I178" s="1852" t="s">
        <v>939</v>
      </c>
    </row>
    <row customHeight="1" ht="11.25">
      <c r="A179" s="1852" t="s">
        <v>2290</v>
      </c>
      <c r="B179" s="1852" t="s">
        <v>16</v>
      </c>
      <c r="C179" s="1852" t="s">
        <v>2578</v>
      </c>
      <c r="D179" s="1852" t="s">
        <v>2579</v>
      </c>
      <c r="E179" s="1852" t="s">
        <v>2580</v>
      </c>
      <c r="F179" s="1852" t="s">
        <v>2394</v>
      </c>
      <c r="G179" s="1852" t="s">
        <v>2581</v>
      </c>
      <c r="H179" s="1852" t="s">
        <v>28</v>
      </c>
      <c r="I179" s="1852" t="s">
        <v>939</v>
      </c>
    </row>
    <row customHeight="1" ht="11.25">
      <c r="A180" s="1852" t="s">
        <v>2290</v>
      </c>
      <c r="B180" s="1852" t="s">
        <v>16</v>
      </c>
      <c r="C180" s="1852" t="s">
        <v>2587</v>
      </c>
      <c r="D180" s="1852" t="s">
        <v>2588</v>
      </c>
      <c r="E180" s="1852" t="s">
        <v>2589</v>
      </c>
      <c r="F180" s="1852" t="s">
        <v>2323</v>
      </c>
      <c r="G180" s="1852" t="s">
        <v>2590</v>
      </c>
      <c r="H180" s="1852" t="s">
        <v>28</v>
      </c>
      <c r="I180" s="1852" t="s">
        <v>939</v>
      </c>
    </row>
    <row customHeight="1" ht="11.25">
      <c r="A181" s="1852" t="s">
        <v>2290</v>
      </c>
      <c r="B181" s="1852" t="s">
        <v>16</v>
      </c>
      <c r="C181" s="1852" t="s">
        <v>2376</v>
      </c>
      <c r="D181" s="1852" t="s">
        <v>2377</v>
      </c>
      <c r="E181" s="1852" t="s">
        <v>2378</v>
      </c>
      <c r="F181" s="1852" t="s">
        <v>2343</v>
      </c>
      <c r="G181" s="1852" t="s">
        <v>28</v>
      </c>
      <c r="H181" s="1852" t="s">
        <v>28</v>
      </c>
      <c r="I181" s="1852" t="s">
        <v>939</v>
      </c>
    </row>
    <row customHeight="1" ht="11.25">
      <c r="A182" s="1852" t="s">
        <v>2290</v>
      </c>
      <c r="B182" s="1852" t="s">
        <v>16</v>
      </c>
      <c r="C182" s="1852" t="s">
        <v>2591</v>
      </c>
      <c r="D182" s="1852" t="s">
        <v>2592</v>
      </c>
      <c r="E182" s="1852" t="s">
        <v>2593</v>
      </c>
      <c r="F182" s="1852" t="s">
        <v>2594</v>
      </c>
      <c r="G182" s="1852" t="s">
        <v>28</v>
      </c>
      <c r="H182" s="1852" t="s">
        <v>28</v>
      </c>
      <c r="I182" s="1852" t="s">
        <v>939</v>
      </c>
    </row>
    <row customHeight="1" ht="11.25">
      <c r="A183" s="1852" t="s">
        <v>2290</v>
      </c>
      <c r="B183" s="1852" t="s">
        <v>16</v>
      </c>
      <c r="C183" s="1852" t="s">
        <v>2595</v>
      </c>
      <c r="D183" s="1852" t="s">
        <v>2596</v>
      </c>
      <c r="E183" s="1852" t="s">
        <v>2597</v>
      </c>
      <c r="F183" s="1852" t="s">
        <v>2598</v>
      </c>
      <c r="G183" s="1852" t="s">
        <v>28</v>
      </c>
      <c r="H183" s="1852" t="s">
        <v>28</v>
      </c>
      <c r="I183" s="1852" t="s">
        <v>939</v>
      </c>
    </row>
    <row customHeight="1" ht="11.25">
      <c r="A184" s="1852" t="s">
        <v>2290</v>
      </c>
      <c r="B184" s="1852" t="s">
        <v>16</v>
      </c>
      <c r="C184" s="1852" t="s">
        <v>2387</v>
      </c>
      <c r="D184" s="1852" t="s">
        <v>2388</v>
      </c>
      <c r="E184" s="1852" t="s">
        <v>2389</v>
      </c>
      <c r="F184" s="1852" t="s">
        <v>2390</v>
      </c>
      <c r="G184" s="1852" t="s">
        <v>28</v>
      </c>
      <c r="H184" s="1852" t="s">
        <v>28</v>
      </c>
      <c r="I184" s="1852" t="s">
        <v>939</v>
      </c>
    </row>
    <row customHeight="1" ht="11.25">
      <c r="A185" s="1852" t="s">
        <v>2290</v>
      </c>
      <c r="B185" s="1852" t="s">
        <v>16</v>
      </c>
      <c r="C185" s="1852" t="s">
        <v>2599</v>
      </c>
      <c r="D185" s="1852" t="s">
        <v>2600</v>
      </c>
      <c r="E185" s="1852" t="s">
        <v>2601</v>
      </c>
      <c r="F185" s="1852" t="s">
        <v>2361</v>
      </c>
      <c r="G185" s="1852" t="s">
        <v>28</v>
      </c>
      <c r="H185" s="1852" t="s">
        <v>28</v>
      </c>
      <c r="I185" s="1852" t="s">
        <v>939</v>
      </c>
    </row>
    <row customHeight="1" ht="11.25">
      <c r="A186" s="1852" t="s">
        <v>2290</v>
      </c>
      <c r="B186" s="1852" t="s">
        <v>16</v>
      </c>
      <c r="C186" s="1852" t="s">
        <v>2602</v>
      </c>
      <c r="D186" s="1852" t="s">
        <v>2603</v>
      </c>
      <c r="E186" s="1852" t="s">
        <v>2604</v>
      </c>
      <c r="F186" s="1852" t="s">
        <v>2352</v>
      </c>
      <c r="G186" s="1852" t="s">
        <v>2605</v>
      </c>
      <c r="H186" s="1852" t="s">
        <v>28</v>
      </c>
      <c r="I186" s="1852" t="s">
        <v>939</v>
      </c>
    </row>
    <row customHeight="1" ht="11.25">
      <c r="A187" s="1852" t="s">
        <v>2290</v>
      </c>
      <c r="B187" s="1852" t="s">
        <v>16</v>
      </c>
      <c r="C187" s="1852" t="s">
        <v>2606</v>
      </c>
      <c r="D187" s="1852" t="s">
        <v>2607</v>
      </c>
      <c r="E187" s="1852" t="s">
        <v>2608</v>
      </c>
      <c r="F187" s="1852" t="s">
        <v>2356</v>
      </c>
      <c r="G187" s="1852" t="s">
        <v>2609</v>
      </c>
      <c r="H187" s="1852" t="s">
        <v>28</v>
      </c>
      <c r="I187" s="1852" t="s">
        <v>939</v>
      </c>
    </row>
    <row customHeight="1" ht="11.25">
      <c r="A188" s="1852" t="s">
        <v>2290</v>
      </c>
      <c r="B188" s="1852" t="s">
        <v>16</v>
      </c>
      <c r="C188" s="1852" t="s">
        <v>2610</v>
      </c>
      <c r="D188" s="1852" t="s">
        <v>2611</v>
      </c>
      <c r="E188" s="1852" t="s">
        <v>2612</v>
      </c>
      <c r="F188" s="1852" t="s">
        <v>2366</v>
      </c>
      <c r="G188" s="1852" t="s">
        <v>2613</v>
      </c>
      <c r="H188" s="1852" t="s">
        <v>28</v>
      </c>
      <c r="I188" s="1852" t="s">
        <v>939</v>
      </c>
    </row>
    <row customHeight="1" ht="11.25">
      <c r="A189" s="1852" t="s">
        <v>2290</v>
      </c>
      <c r="B189" s="1852" t="s">
        <v>16</v>
      </c>
      <c r="C189" s="1852" t="s">
        <v>2682</v>
      </c>
      <c r="D189" s="1852" t="s">
        <v>2683</v>
      </c>
      <c r="E189" s="1852" t="s">
        <v>2684</v>
      </c>
      <c r="F189" s="1852" t="s">
        <v>2382</v>
      </c>
      <c r="G189" s="1852" t="s">
        <v>2685</v>
      </c>
      <c r="H189" s="1852" t="s">
        <v>28</v>
      </c>
      <c r="I189" s="1852" t="s">
        <v>939</v>
      </c>
    </row>
    <row customHeight="1" ht="11.25">
      <c r="A190" s="1852" t="s">
        <v>2290</v>
      </c>
      <c r="B190" s="1852" t="s">
        <v>16</v>
      </c>
      <c r="C190" s="1852" t="s">
        <v>2618</v>
      </c>
      <c r="D190" s="1852" t="s">
        <v>2619</v>
      </c>
      <c r="E190" s="1852" t="s">
        <v>2620</v>
      </c>
      <c r="F190" s="1852" t="s">
        <v>2361</v>
      </c>
      <c r="G190" s="1852" t="s">
        <v>28</v>
      </c>
      <c r="H190" s="1852" t="s">
        <v>28</v>
      </c>
      <c r="I190" s="1852" t="s">
        <v>939</v>
      </c>
    </row>
    <row customHeight="1" ht="11.25">
      <c r="A191" s="1852" t="s">
        <v>2290</v>
      </c>
      <c r="B191" s="1852" t="s">
        <v>16</v>
      </c>
      <c r="C191" s="1852" t="s">
        <v>2621</v>
      </c>
      <c r="D191" s="1852" t="s">
        <v>2622</v>
      </c>
      <c r="E191" s="1852" t="s">
        <v>2623</v>
      </c>
      <c r="F191" s="1852" t="s">
        <v>2356</v>
      </c>
      <c r="G191" s="1852" t="s">
        <v>2624</v>
      </c>
      <c r="H191" s="1852" t="s">
        <v>28</v>
      </c>
      <c r="I191" s="1852" t="s">
        <v>939</v>
      </c>
    </row>
    <row customHeight="1" ht="11.25">
      <c r="A192" s="1852" t="s">
        <v>2290</v>
      </c>
      <c r="B192" s="1852" t="s">
        <v>16</v>
      </c>
      <c r="C192" s="1852" t="s">
        <v>2625</v>
      </c>
      <c r="D192" s="1852" t="s">
        <v>2626</v>
      </c>
      <c r="E192" s="1852" t="s">
        <v>2627</v>
      </c>
      <c r="F192" s="1852" t="s">
        <v>2382</v>
      </c>
      <c r="G192" s="1852" t="s">
        <v>28</v>
      </c>
      <c r="H192" s="1852" t="s">
        <v>28</v>
      </c>
      <c r="I192" s="1852" t="s">
        <v>939</v>
      </c>
    </row>
    <row customHeight="1" ht="11.25">
      <c r="A193" s="1852" t="s">
        <v>2290</v>
      </c>
      <c r="B193" s="1852" t="s">
        <v>16</v>
      </c>
      <c r="C193" s="1852" t="s">
        <v>2628</v>
      </c>
      <c r="D193" s="1852" t="s">
        <v>2629</v>
      </c>
      <c r="E193" s="1852" t="s">
        <v>2630</v>
      </c>
      <c r="F193" s="1852" t="s">
        <v>56</v>
      </c>
      <c r="G193" s="1852" t="s">
        <v>2631</v>
      </c>
      <c r="H193" s="1852" t="s">
        <v>2632</v>
      </c>
      <c r="I193" s="1852" t="s">
        <v>939</v>
      </c>
    </row>
    <row customHeight="1" ht="11.25">
      <c r="A194" s="1852" t="s">
        <v>2290</v>
      </c>
      <c r="B194" s="1852" t="s">
        <v>16</v>
      </c>
      <c r="C194" s="1852" t="s">
        <v>2633</v>
      </c>
      <c r="D194" s="1852" t="s">
        <v>2634</v>
      </c>
      <c r="E194" s="1852" t="s">
        <v>2635</v>
      </c>
      <c r="F194" s="1852" t="s">
        <v>2356</v>
      </c>
      <c r="G194" s="1852" t="s">
        <v>28</v>
      </c>
      <c r="H194" s="1852" t="s">
        <v>28</v>
      </c>
      <c r="I194" s="1852" t="s">
        <v>939</v>
      </c>
    </row>
    <row customHeight="1" ht="11.25">
      <c r="A195" s="1852" t="s">
        <v>2290</v>
      </c>
      <c r="B195" s="1852" t="s">
        <v>16</v>
      </c>
      <c r="C195" s="1852" t="s">
        <v>2639</v>
      </c>
      <c r="D195" s="1852" t="s">
        <v>2640</v>
      </c>
      <c r="E195" s="1852" t="s">
        <v>2641</v>
      </c>
      <c r="F195" s="1852" t="s">
        <v>2642</v>
      </c>
      <c r="G195" s="1852" t="s">
        <v>28</v>
      </c>
      <c r="H195" s="1852" t="s">
        <v>28</v>
      </c>
      <c r="I195" s="1852" t="s">
        <v>939</v>
      </c>
    </row>
    <row customHeight="1" ht="11.25">
      <c r="A196" s="1852" t="s">
        <v>2290</v>
      </c>
      <c r="B196" s="1852" t="s">
        <v>16</v>
      </c>
      <c r="C196" s="1852" t="s">
        <v>2423</v>
      </c>
      <c r="D196" s="1852" t="s">
        <v>2424</v>
      </c>
      <c r="E196" s="1852" t="s">
        <v>2425</v>
      </c>
      <c r="F196" s="1852" t="s">
        <v>2323</v>
      </c>
      <c r="G196" s="1852" t="s">
        <v>28</v>
      </c>
      <c r="H196" s="1852" t="s">
        <v>28</v>
      </c>
      <c r="I196" s="1852" t="s">
        <v>939</v>
      </c>
    </row>
    <row customHeight="1" ht="11.25">
      <c r="A197" s="1852" t="s">
        <v>2290</v>
      </c>
      <c r="B197" s="1852" t="s">
        <v>16</v>
      </c>
      <c r="C197" s="1852" t="s">
        <v>2643</v>
      </c>
      <c r="D197" s="1852" t="s">
        <v>2644</v>
      </c>
      <c r="E197" s="1852" t="s">
        <v>2645</v>
      </c>
      <c r="F197" s="1852" t="s">
        <v>2646</v>
      </c>
      <c r="G197" s="1852" t="s">
        <v>28</v>
      </c>
      <c r="H197" s="1852" t="s">
        <v>28</v>
      </c>
      <c r="I197" s="1852" t="s">
        <v>939</v>
      </c>
    </row>
    <row customHeight="1" ht="11.25">
      <c r="A198" s="1852" t="s">
        <v>2290</v>
      </c>
      <c r="B198" s="1852" t="s">
        <v>16</v>
      </c>
      <c r="C198" s="1852" t="s">
        <v>2647</v>
      </c>
      <c r="D198" s="1852" t="s">
        <v>2648</v>
      </c>
      <c r="E198" s="1852" t="s">
        <v>2649</v>
      </c>
      <c r="F198" s="1852" t="s">
        <v>2310</v>
      </c>
      <c r="G198" s="1852" t="s">
        <v>2650</v>
      </c>
      <c r="H198" s="1852" t="s">
        <v>28</v>
      </c>
      <c r="I198" s="1852" t="s">
        <v>939</v>
      </c>
    </row>
    <row customHeight="1" ht="11.25">
      <c r="A199" s="1852" t="s">
        <v>2290</v>
      </c>
      <c r="B199" s="1852" t="s">
        <v>16</v>
      </c>
      <c r="C199" s="1852" t="s">
        <v>2686</v>
      </c>
      <c r="D199" s="1852" t="s">
        <v>2687</v>
      </c>
      <c r="E199" s="1852" t="s">
        <v>2688</v>
      </c>
      <c r="F199" s="1852" t="s">
        <v>2390</v>
      </c>
      <c r="G199" s="1852" t="s">
        <v>28</v>
      </c>
      <c r="H199" s="1852" t="s">
        <v>28</v>
      </c>
      <c r="I199" s="1852" t="s">
        <v>939</v>
      </c>
    </row>
    <row customHeight="1" ht="11.25">
      <c r="A200" s="1852" t="s">
        <v>2290</v>
      </c>
      <c r="B200" s="1852" t="s">
        <v>16</v>
      </c>
      <c r="C200" s="1852" t="s">
        <v>2689</v>
      </c>
      <c r="D200" s="1852" t="s">
        <v>2690</v>
      </c>
      <c r="E200" s="1852" t="s">
        <v>2691</v>
      </c>
      <c r="F200" s="1852" t="s">
        <v>2594</v>
      </c>
      <c r="G200" s="1852" t="s">
        <v>28</v>
      </c>
      <c r="H200" s="1852" t="s">
        <v>28</v>
      </c>
      <c r="I200" s="1852" t="s">
        <v>939</v>
      </c>
    </row>
    <row customHeight="1" ht="11.25">
      <c r="A201" s="1852" t="s">
        <v>2290</v>
      </c>
      <c r="B201" s="1852" t="s">
        <v>16</v>
      </c>
      <c r="C201" s="1852" t="s">
        <v>2659</v>
      </c>
      <c r="D201" s="1852" t="s">
        <v>2660</v>
      </c>
      <c r="E201" s="1852" t="s">
        <v>2661</v>
      </c>
      <c r="F201" s="1852" t="s">
        <v>2310</v>
      </c>
      <c r="G201" s="1852" t="s">
        <v>28</v>
      </c>
      <c r="H201" s="1852" t="s">
        <v>28</v>
      </c>
      <c r="I201" s="1852" t="s">
        <v>939</v>
      </c>
    </row>
    <row customHeight="1" ht="11.25">
      <c r="A202" s="1852" t="s">
        <v>2290</v>
      </c>
      <c r="B202" s="1852" t="s">
        <v>16</v>
      </c>
      <c r="C202" s="1852" t="s">
        <v>2446</v>
      </c>
      <c r="D202" s="1852" t="s">
        <v>2447</v>
      </c>
      <c r="E202" s="1852" t="s">
        <v>2448</v>
      </c>
      <c r="F202" s="1852" t="s">
        <v>2417</v>
      </c>
      <c r="G202" s="1852" t="s">
        <v>28</v>
      </c>
      <c r="H202" s="1852" t="s">
        <v>28</v>
      </c>
      <c r="I202" s="1852" t="s">
        <v>939</v>
      </c>
    </row>
    <row customHeight="1" ht="11.25">
      <c r="A203" s="1852" t="s">
        <v>2290</v>
      </c>
      <c r="B203" s="1852" t="s">
        <v>16</v>
      </c>
      <c r="C203" s="1852" t="s">
        <v>2662</v>
      </c>
      <c r="D203" s="1852" t="s">
        <v>2663</v>
      </c>
      <c r="E203" s="1852" t="s">
        <v>2664</v>
      </c>
      <c r="F203" s="1852" t="s">
        <v>2323</v>
      </c>
      <c r="G203" s="1852" t="s">
        <v>2665</v>
      </c>
      <c r="H203" s="1852" t="s">
        <v>28</v>
      </c>
      <c r="I203" s="1852" t="s">
        <v>939</v>
      </c>
    </row>
    <row customHeight="1" ht="11.25">
      <c r="A204" s="1852" t="s">
        <v>2290</v>
      </c>
      <c r="B204" s="1852" t="s">
        <v>16</v>
      </c>
      <c r="C204" s="1852" t="s">
        <v>2467</v>
      </c>
      <c r="D204" s="1852" t="s">
        <v>2468</v>
      </c>
      <c r="E204" s="1852" t="s">
        <v>2469</v>
      </c>
      <c r="F204" s="1852" t="s">
        <v>56</v>
      </c>
      <c r="G204" s="1852" t="s">
        <v>2470</v>
      </c>
      <c r="H204" s="1852" t="s">
        <v>28</v>
      </c>
      <c r="I204" s="1852" t="s">
        <v>939</v>
      </c>
    </row>
    <row customHeight="1" ht="11.25">
      <c r="A205" s="1852" t="s">
        <v>2290</v>
      </c>
      <c r="B205" s="1852" t="s">
        <v>16</v>
      </c>
      <c r="C205" s="1852" t="s">
        <v>2666</v>
      </c>
      <c r="D205" s="1852" t="s">
        <v>2667</v>
      </c>
      <c r="E205" s="1852" t="s">
        <v>2668</v>
      </c>
      <c r="F205" s="1852" t="s">
        <v>56</v>
      </c>
      <c r="G205" s="1852" t="s">
        <v>2441</v>
      </c>
      <c r="H205" s="1852" t="s">
        <v>28</v>
      </c>
      <c r="I205" s="1852" t="s">
        <v>939</v>
      </c>
    </row>
    <row customHeight="1" ht="11.25">
      <c r="A206" s="1852" t="s">
        <v>2290</v>
      </c>
      <c r="B206" s="1852" t="s">
        <v>16</v>
      </c>
      <c r="C206" s="1852" t="s">
        <v>2669</v>
      </c>
      <c r="D206" s="1852" t="s">
        <v>2670</v>
      </c>
      <c r="E206" s="1852" t="s">
        <v>2671</v>
      </c>
      <c r="F206" s="1852" t="s">
        <v>2672</v>
      </c>
      <c r="G206" s="1852" t="s">
        <v>28</v>
      </c>
      <c r="H206" s="1852" t="s">
        <v>2673</v>
      </c>
      <c r="I206" s="1852" t="s">
        <v>939</v>
      </c>
    </row>
    <row customHeight="1" ht="11.25">
      <c r="A207" s="1852" t="s">
        <v>2290</v>
      </c>
      <c r="B207" s="1852" t="s">
        <v>16</v>
      </c>
      <c r="C207" s="1852" t="s">
        <v>2692</v>
      </c>
      <c r="D207" s="1852" t="s">
        <v>2693</v>
      </c>
      <c r="E207" s="1852" t="s">
        <v>2694</v>
      </c>
      <c r="F207" s="1852" t="s">
        <v>2390</v>
      </c>
      <c r="G207" s="1852" t="s">
        <v>28</v>
      </c>
      <c r="H207" s="1852" t="s">
        <v>28</v>
      </c>
      <c r="I207" s="1852" t="s">
        <v>939</v>
      </c>
    </row>
    <row customHeight="1" ht="11.25">
      <c r="A208" s="1852" t="s">
        <v>2290</v>
      </c>
      <c r="B208" s="1852" t="s">
        <v>16</v>
      </c>
      <c r="C208" s="1852" t="s">
        <v>2482</v>
      </c>
      <c r="D208" s="1852" t="s">
        <v>2483</v>
      </c>
      <c r="E208" s="1852" t="s">
        <v>2484</v>
      </c>
      <c r="F208" s="1852" t="s">
        <v>56</v>
      </c>
      <c r="G208" s="1852" t="s">
        <v>28</v>
      </c>
      <c r="H208" s="1852" t="s">
        <v>28</v>
      </c>
      <c r="I208" s="1852" t="s">
        <v>939</v>
      </c>
    </row>
    <row customHeight="1" ht="11.25">
      <c r="A209" s="1852" t="s">
        <v>2290</v>
      </c>
      <c r="B209" s="1852" t="s">
        <v>16</v>
      </c>
      <c r="C209" s="1852" t="s">
        <v>2486</v>
      </c>
      <c r="D209" s="1852" t="s">
        <v>2487</v>
      </c>
      <c r="E209" s="1852" t="s">
        <v>2488</v>
      </c>
      <c r="F209" s="1852" t="s">
        <v>2489</v>
      </c>
      <c r="G209" s="1852" t="s">
        <v>28</v>
      </c>
      <c r="H209" s="1852" t="s">
        <v>28</v>
      </c>
      <c r="I209" s="1852" t="s">
        <v>939</v>
      </c>
    </row>
    <row customHeight="1" ht="11.25">
      <c r="A210" s="1852" t="s">
        <v>2290</v>
      </c>
      <c r="B210" s="1852" t="s">
        <v>16</v>
      </c>
      <c r="C210" s="1852" t="s">
        <v>2678</v>
      </c>
      <c r="D210" s="1852" t="s">
        <v>2679</v>
      </c>
      <c r="E210" s="1852" t="s">
        <v>2680</v>
      </c>
      <c r="F210" s="1852" t="s">
        <v>2366</v>
      </c>
      <c r="G210" s="1852" t="s">
        <v>28</v>
      </c>
      <c r="H210" s="1852" t="s">
        <v>2681</v>
      </c>
      <c r="I210" s="1852" t="s">
        <v>939</v>
      </c>
    </row>
    <row customHeight="1" ht="11.25">
      <c r="A211" s="1852" t="s">
        <v>2290</v>
      </c>
      <c r="B211" s="1852" t="s">
        <v>16</v>
      </c>
      <c r="C211" s="1852" t="s">
        <v>2498</v>
      </c>
      <c r="D211" s="1852" t="s">
        <v>2499</v>
      </c>
      <c r="E211" s="1852" t="s">
        <v>2500</v>
      </c>
      <c r="F211" s="1852" t="s">
        <v>2501</v>
      </c>
      <c r="G211" s="1852" t="s">
        <v>28</v>
      </c>
      <c r="H211" s="1852" t="s">
        <v>28</v>
      </c>
      <c r="I211" s="1852" t="s">
        <v>939</v>
      </c>
    </row>
    <row customHeight="1" ht="11.25">
      <c r="A212" s="1852" t="s">
        <v>2290</v>
      </c>
      <c r="B212" s="1852" t="s">
        <v>16</v>
      </c>
      <c r="C212" s="1852" t="s">
        <v>28</v>
      </c>
      <c r="D212" s="1852" t="s">
        <v>2325</v>
      </c>
      <c r="E212" s="1852" t="s">
        <v>2326</v>
      </c>
      <c r="F212" s="1852" t="s">
        <v>56</v>
      </c>
      <c r="G212" s="1852" t="s">
        <v>28</v>
      </c>
      <c r="H212" s="1852" t="s">
        <v>28</v>
      </c>
      <c r="I212" s="1852" t="s">
        <v>1662</v>
      </c>
    </row>
    <row customHeight="1" ht="11.25">
      <c r="A213" s="1852" t="s">
        <v>2290</v>
      </c>
      <c r="B213" s="1852" t="s">
        <v>16</v>
      </c>
      <c r="C213" s="1852" t="s">
        <v>2695</v>
      </c>
      <c r="D213" s="1852" t="s">
        <v>2696</v>
      </c>
      <c r="E213" s="1852" t="s">
        <v>2697</v>
      </c>
      <c r="F213" s="1852" t="s">
        <v>56</v>
      </c>
      <c r="G213" s="1852" t="s">
        <v>28</v>
      </c>
      <c r="H213" s="1852" t="s">
        <v>28</v>
      </c>
      <c r="I213" s="1852" t="s">
        <v>1662</v>
      </c>
    </row>
    <row customHeight="1" ht="11.25">
      <c r="A214" s="1852" t="s">
        <v>2290</v>
      </c>
      <c r="B214" s="1852" t="s">
        <v>16</v>
      </c>
      <c r="C214" s="1852" t="s">
        <v>2698</v>
      </c>
      <c r="D214" s="1852" t="s">
        <v>2699</v>
      </c>
      <c r="E214" s="1852" t="s">
        <v>2700</v>
      </c>
      <c r="F214" s="1852" t="s">
        <v>2417</v>
      </c>
      <c r="G214" s="1852" t="s">
        <v>28</v>
      </c>
      <c r="H214" s="1852" t="s">
        <v>28</v>
      </c>
      <c r="I214" s="1852" t="s">
        <v>1662</v>
      </c>
    </row>
    <row customHeight="1" ht="11.25">
      <c r="A215" s="1852" t="s">
        <v>2290</v>
      </c>
      <c r="B215" s="1852" t="s">
        <v>16</v>
      </c>
      <c r="C215" s="1852" t="s">
        <v>2701</v>
      </c>
      <c r="D215" s="1852" t="s">
        <v>2702</v>
      </c>
      <c r="E215" s="1852" t="s">
        <v>2703</v>
      </c>
      <c r="F215" s="1852" t="s">
        <v>2646</v>
      </c>
      <c r="G215" s="1852" t="s">
        <v>28</v>
      </c>
      <c r="H215" s="1852" t="s">
        <v>2704</v>
      </c>
      <c r="I215" s="1852" t="s">
        <v>1662</v>
      </c>
    </row>
    <row customHeight="1" ht="11.25">
      <c r="A216" s="1852" t="s">
        <v>2290</v>
      </c>
      <c r="B216" s="1852" t="s">
        <v>16</v>
      </c>
      <c r="C216" s="1852" t="s">
        <v>2591</v>
      </c>
      <c r="D216" s="1852" t="s">
        <v>2592</v>
      </c>
      <c r="E216" s="1852" t="s">
        <v>2593</v>
      </c>
      <c r="F216" s="1852" t="s">
        <v>2594</v>
      </c>
      <c r="G216" s="1852" t="s">
        <v>28</v>
      </c>
      <c r="H216" s="1852" t="s">
        <v>28</v>
      </c>
      <c r="I216" s="1852" t="s">
        <v>1662</v>
      </c>
    </row>
    <row customHeight="1" ht="11.25">
      <c r="A217" s="1852" t="s">
        <v>2290</v>
      </c>
      <c r="B217" s="1852" t="s">
        <v>16</v>
      </c>
      <c r="C217" s="1852" t="s">
        <v>2595</v>
      </c>
      <c r="D217" s="1852" t="s">
        <v>2596</v>
      </c>
      <c r="E217" s="1852" t="s">
        <v>2597</v>
      </c>
      <c r="F217" s="1852" t="s">
        <v>2598</v>
      </c>
      <c r="G217" s="1852" t="s">
        <v>28</v>
      </c>
      <c r="H217" s="1852" t="s">
        <v>28</v>
      </c>
      <c r="I217" s="1852" t="s">
        <v>1662</v>
      </c>
    </row>
    <row customHeight="1" ht="11.25">
      <c r="A218" s="1852" t="s">
        <v>2290</v>
      </c>
      <c r="B218" s="1852" t="s">
        <v>16</v>
      </c>
      <c r="C218" s="1852" t="s">
        <v>2387</v>
      </c>
      <c r="D218" s="1852" t="s">
        <v>2388</v>
      </c>
      <c r="E218" s="1852" t="s">
        <v>2389</v>
      </c>
      <c r="F218" s="1852" t="s">
        <v>2390</v>
      </c>
      <c r="G218" s="1852" t="s">
        <v>28</v>
      </c>
      <c r="H218" s="1852" t="s">
        <v>28</v>
      </c>
      <c r="I218" s="1852" t="s">
        <v>1662</v>
      </c>
    </row>
    <row customHeight="1" ht="11.25">
      <c r="A219" s="1852" t="s">
        <v>2290</v>
      </c>
      <c r="B219" s="1852" t="s">
        <v>16</v>
      </c>
      <c r="C219" s="1852" t="s">
        <v>2602</v>
      </c>
      <c r="D219" s="1852" t="s">
        <v>2603</v>
      </c>
      <c r="E219" s="1852" t="s">
        <v>2604</v>
      </c>
      <c r="F219" s="1852" t="s">
        <v>2352</v>
      </c>
      <c r="G219" s="1852" t="s">
        <v>2605</v>
      </c>
      <c r="H219" s="1852" t="s">
        <v>28</v>
      </c>
      <c r="I219" s="1852" t="s">
        <v>1662</v>
      </c>
    </row>
    <row customHeight="1" ht="11.25">
      <c r="A220" s="1852" t="s">
        <v>2290</v>
      </c>
      <c r="B220" s="1852" t="s">
        <v>16</v>
      </c>
      <c r="C220" s="1852" t="s">
        <v>2625</v>
      </c>
      <c r="D220" s="1852" t="s">
        <v>2626</v>
      </c>
      <c r="E220" s="1852" t="s">
        <v>2627</v>
      </c>
      <c r="F220" s="1852" t="s">
        <v>2382</v>
      </c>
      <c r="G220" s="1852" t="s">
        <v>28</v>
      </c>
      <c r="H220" s="1852" t="s">
        <v>28</v>
      </c>
      <c r="I220" s="1852" t="s">
        <v>1662</v>
      </c>
    </row>
    <row customHeight="1" ht="11.25">
      <c r="A221" s="1852" t="s">
        <v>2290</v>
      </c>
      <c r="B221" s="1852" t="s">
        <v>16</v>
      </c>
      <c r="C221" s="1852" t="s">
        <v>2705</v>
      </c>
      <c r="D221" s="1852" t="s">
        <v>2706</v>
      </c>
      <c r="E221" s="1852" t="s">
        <v>2707</v>
      </c>
      <c r="F221" s="1852" t="s">
        <v>2348</v>
      </c>
      <c r="G221" s="1852" t="s">
        <v>28</v>
      </c>
      <c r="H221" s="1852" t="s">
        <v>28</v>
      </c>
      <c r="I221" s="1852" t="s">
        <v>1662</v>
      </c>
    </row>
    <row customHeight="1" ht="11.25">
      <c r="A222" s="1852" t="s">
        <v>2290</v>
      </c>
      <c r="B222" s="1852" t="s">
        <v>16</v>
      </c>
      <c r="C222" s="1852" t="s">
        <v>2403</v>
      </c>
      <c r="D222" s="1852" t="s">
        <v>2404</v>
      </c>
      <c r="E222" s="1852" t="s">
        <v>2405</v>
      </c>
      <c r="F222" s="1852" t="s">
        <v>2356</v>
      </c>
      <c r="G222" s="1852" t="s">
        <v>28</v>
      </c>
      <c r="H222" s="1852" t="s">
        <v>28</v>
      </c>
      <c r="I222" s="1852" t="s">
        <v>1662</v>
      </c>
    </row>
    <row customHeight="1" ht="11.25">
      <c r="A223" s="1852" t="s">
        <v>2290</v>
      </c>
      <c r="B223" s="1852" t="s">
        <v>16</v>
      </c>
      <c r="C223" s="1852" t="s">
        <v>2708</v>
      </c>
      <c r="D223" s="1852" t="s">
        <v>2709</v>
      </c>
      <c r="E223" s="1852" t="s">
        <v>2710</v>
      </c>
      <c r="F223" s="1852" t="s">
        <v>2540</v>
      </c>
      <c r="G223" s="1852" t="s">
        <v>2711</v>
      </c>
      <c r="H223" s="1852" t="s">
        <v>28</v>
      </c>
      <c r="I223" s="1852" t="s">
        <v>1662</v>
      </c>
    </row>
    <row customHeight="1" ht="11.25">
      <c r="A224" s="1852" t="s">
        <v>2290</v>
      </c>
      <c r="B224" s="1852" t="s">
        <v>16</v>
      </c>
      <c r="C224" s="1852" t="s">
        <v>2712</v>
      </c>
      <c r="D224" s="1852" t="s">
        <v>2713</v>
      </c>
      <c r="E224" s="1852" t="s">
        <v>2714</v>
      </c>
      <c r="F224" s="1852" t="s">
        <v>2417</v>
      </c>
      <c r="G224" s="1852" t="s">
        <v>28</v>
      </c>
      <c r="H224" s="1852" t="s">
        <v>28</v>
      </c>
      <c r="I224" s="1852" t="s">
        <v>1662</v>
      </c>
    </row>
    <row customHeight="1" ht="11.25">
      <c r="A225" s="1852" t="s">
        <v>2290</v>
      </c>
      <c r="B225" s="1852" t="s">
        <v>16</v>
      </c>
      <c r="C225" s="1852" t="s">
        <v>2715</v>
      </c>
      <c r="D225" s="1852" t="s">
        <v>2716</v>
      </c>
      <c r="E225" s="1852" t="s">
        <v>2717</v>
      </c>
      <c r="F225" s="1852" t="s">
        <v>2417</v>
      </c>
      <c r="G225" s="1852" t="s">
        <v>2718</v>
      </c>
      <c r="H225" s="1852" t="s">
        <v>28</v>
      </c>
      <c r="I225" s="1852" t="s">
        <v>1662</v>
      </c>
    </row>
    <row customHeight="1" ht="11.25">
      <c r="A226" s="1852" t="s">
        <v>2290</v>
      </c>
      <c r="B226" s="1852" t="s">
        <v>16</v>
      </c>
      <c r="C226" s="1852" t="s">
        <v>2719</v>
      </c>
      <c r="D226" s="1852" t="s">
        <v>2720</v>
      </c>
      <c r="E226" s="1852" t="s">
        <v>2721</v>
      </c>
      <c r="F226" s="1852" t="s">
        <v>2394</v>
      </c>
      <c r="G226" s="1852" t="s">
        <v>28</v>
      </c>
      <c r="H226" s="1852" t="s">
        <v>28</v>
      </c>
      <c r="I226" s="1852" t="s">
        <v>1662</v>
      </c>
    </row>
    <row customHeight="1" ht="11.25">
      <c r="A227" s="1852" t="s">
        <v>2290</v>
      </c>
      <c r="B227" s="1852" t="s">
        <v>16</v>
      </c>
      <c r="C227" s="1852" t="s">
        <v>2722</v>
      </c>
      <c r="D227" s="1852" t="s">
        <v>2723</v>
      </c>
      <c r="E227" s="1852" t="s">
        <v>2724</v>
      </c>
      <c r="F227" s="1852" t="s">
        <v>2310</v>
      </c>
      <c r="G227" s="1852" t="s">
        <v>2725</v>
      </c>
      <c r="H227" s="1852" t="s">
        <v>28</v>
      </c>
      <c r="I227" s="1852" t="s">
        <v>1662</v>
      </c>
    </row>
    <row customHeight="1" ht="11.25">
      <c r="A228" s="1852" t="s">
        <v>2290</v>
      </c>
      <c r="B228" s="1852" t="s">
        <v>16</v>
      </c>
      <c r="C228" s="1852" t="s">
        <v>2726</v>
      </c>
      <c r="D228" s="1852" t="s">
        <v>2727</v>
      </c>
      <c r="E228" s="1852" t="s">
        <v>2728</v>
      </c>
      <c r="F228" s="1852" t="s">
        <v>2417</v>
      </c>
      <c r="G228" s="1852" t="s">
        <v>2729</v>
      </c>
      <c r="H228" s="1852" t="s">
        <v>28</v>
      </c>
      <c r="I228" s="1852" t="s">
        <v>1662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E50EE-DB67-2B3F-5F21-37EE9C6FCFCE}" mc:Ignorable="x14ac xr xr2 xr3">
  <sheetPr>
    <tabColor rgb="FFFFCC99"/>
  </sheetPr>
  <dimension ref="A1:G273"/>
  <sheetViews>
    <sheetView topLeftCell="A1" showGridLines="0" workbookViewId="0">
      <selection activeCell="A1" sqref="A1"/>
    </sheetView>
  </sheetViews>
  <sheetFormatPr customHeight="1" defaultRowHeight="11.25"/>
  <cols>
    <col min="1" max="1" style="1852" width="9.140625"/>
  </cols>
  <sheetData>
    <row customHeight="1" ht="11.25">
      <c r="A1" s="375" t="s">
        <v>2730</v>
      </c>
      <c r="B1" s="66" t="s">
        <v>2731</v>
      </c>
      <c r="C1" s="66" t="s">
        <v>2732</v>
      </c>
      <c r="D1" s="66" t="s">
        <v>2733</v>
      </c>
      <c r="E1" s="64" t="s">
        <v>2734</v>
      </c>
      <c r="F1" s="64" t="s">
        <v>2735</v>
      </c>
      <c r="G1" s="64" t="s">
        <v>2736</v>
      </c>
    </row>
    <row customHeight="1" ht="11.25">
      <c r="A2" s="375" t="s">
        <v>16</v>
      </c>
      <c r="B2" s="0" t="s">
        <v>2737</v>
      </c>
      <c r="C2" s="0" t="s">
        <v>2738</v>
      </c>
      <c r="D2" s="0" t="s">
        <v>2737</v>
      </c>
      <c r="E2" s="0" t="s">
        <v>2738</v>
      </c>
      <c r="F2" s="0" t="s">
        <v>2739</v>
      </c>
      <c r="G2" s="0" t="s">
        <v>124</v>
      </c>
    </row>
    <row customHeight="1" ht="11.25">
      <c r="A3" s="375" t="s">
        <v>16</v>
      </c>
      <c r="B3" s="0" t="s">
        <v>2737</v>
      </c>
      <c r="C3" s="0" t="s">
        <v>2738</v>
      </c>
      <c r="D3" s="0" t="s">
        <v>2740</v>
      </c>
      <c r="E3" s="0" t="s">
        <v>2741</v>
      </c>
      <c r="F3" s="0" t="s">
        <v>2742</v>
      </c>
      <c r="G3" s="0" t="s">
        <v>107</v>
      </c>
    </row>
    <row customHeight="1" ht="11.25">
      <c r="A4" s="375" t="s">
        <v>16</v>
      </c>
      <c r="B4" s="0" t="s">
        <v>2737</v>
      </c>
      <c r="C4" s="0" t="s">
        <v>2738</v>
      </c>
      <c r="D4" s="0" t="s">
        <v>2743</v>
      </c>
      <c r="E4" s="0" t="s">
        <v>2744</v>
      </c>
      <c r="F4" s="0" t="s">
        <v>2742</v>
      </c>
      <c r="G4" s="0" t="s">
        <v>94</v>
      </c>
    </row>
    <row customHeight="1" ht="11.25">
      <c r="A5" s="375" t="s">
        <v>16</v>
      </c>
      <c r="B5" s="0" t="s">
        <v>2737</v>
      </c>
      <c r="C5" s="0" t="s">
        <v>2738</v>
      </c>
      <c r="D5" s="0" t="s">
        <v>2745</v>
      </c>
      <c r="E5" s="0" t="s">
        <v>2746</v>
      </c>
      <c r="F5" s="0" t="s">
        <v>2747</v>
      </c>
      <c r="G5" s="0" t="s">
        <v>95</v>
      </c>
    </row>
    <row customHeight="1" ht="11.25">
      <c r="A6" s="375" t="s">
        <v>16</v>
      </c>
      <c r="B6" s="0" t="s">
        <v>2737</v>
      </c>
      <c r="C6" s="0" t="s">
        <v>2738</v>
      </c>
      <c r="D6" s="0" t="s">
        <v>2748</v>
      </c>
      <c r="E6" s="0" t="s">
        <v>2749</v>
      </c>
      <c r="F6" s="0" t="s">
        <v>2742</v>
      </c>
      <c r="G6" s="0" t="s">
        <v>125</v>
      </c>
    </row>
    <row customHeight="1" ht="11.25">
      <c r="A7" s="375" t="s">
        <v>16</v>
      </c>
      <c r="B7" s="0" t="s">
        <v>2737</v>
      </c>
      <c r="C7" s="0" t="s">
        <v>2738</v>
      </c>
      <c r="D7" s="0" t="s">
        <v>2750</v>
      </c>
      <c r="E7" s="0" t="s">
        <v>2751</v>
      </c>
      <c r="F7" s="0" t="s">
        <v>2742</v>
      </c>
      <c r="G7" s="0" t="s">
        <v>96</v>
      </c>
    </row>
    <row customHeight="1" ht="11.25">
      <c r="A8" s="375" t="s">
        <v>16</v>
      </c>
      <c r="B8" s="0" t="s">
        <v>2737</v>
      </c>
      <c r="C8" s="0" t="s">
        <v>2738</v>
      </c>
      <c r="D8" s="0" t="s">
        <v>2752</v>
      </c>
      <c r="E8" s="0" t="s">
        <v>2753</v>
      </c>
      <c r="F8" s="0" t="s">
        <v>2742</v>
      </c>
      <c r="G8" s="0" t="s">
        <v>97</v>
      </c>
    </row>
    <row customHeight="1" ht="11.25">
      <c r="A9" s="375" t="s">
        <v>16</v>
      </c>
      <c r="B9" s="0" t="s">
        <v>2737</v>
      </c>
      <c r="C9" s="0" t="s">
        <v>2738</v>
      </c>
      <c r="D9" s="0" t="s">
        <v>2754</v>
      </c>
      <c r="E9" s="0" t="s">
        <v>2755</v>
      </c>
      <c r="F9" s="0" t="s">
        <v>2742</v>
      </c>
      <c r="G9" s="0" t="s">
        <v>126</v>
      </c>
    </row>
    <row customHeight="1" ht="11.25">
      <c r="A10" s="375" t="s">
        <v>16</v>
      </c>
      <c r="B10" s="0" t="s">
        <v>2737</v>
      </c>
      <c r="C10" s="0" t="s">
        <v>2738</v>
      </c>
      <c r="D10" s="0" t="s">
        <v>2756</v>
      </c>
      <c r="E10" s="0" t="s">
        <v>2757</v>
      </c>
      <c r="F10" s="0" t="s">
        <v>2742</v>
      </c>
      <c r="G10" s="0" t="s">
        <v>162</v>
      </c>
    </row>
    <row customHeight="1" ht="11.25">
      <c r="A11" s="375" t="s">
        <v>16</v>
      </c>
      <c r="B11" s="0" t="s">
        <v>2737</v>
      </c>
      <c r="C11" s="0" t="s">
        <v>2738</v>
      </c>
      <c r="D11" s="0" t="s">
        <v>2758</v>
      </c>
      <c r="E11" s="0" t="s">
        <v>2759</v>
      </c>
      <c r="F11" s="0" t="s">
        <v>2742</v>
      </c>
      <c r="G11" s="0" t="s">
        <v>163</v>
      </c>
    </row>
    <row customHeight="1" ht="11.25">
      <c r="A12" s="375" t="s">
        <v>16</v>
      </c>
      <c r="B12" s="0" t="s">
        <v>2737</v>
      </c>
      <c r="C12" s="0" t="s">
        <v>2738</v>
      </c>
      <c r="D12" s="0" t="s">
        <v>2760</v>
      </c>
      <c r="E12" s="0" t="s">
        <v>2761</v>
      </c>
      <c r="F12" s="0" t="s">
        <v>2742</v>
      </c>
      <c r="G12" s="0" t="s">
        <v>164</v>
      </c>
    </row>
    <row customHeight="1" ht="11.25">
      <c r="A13" s="375" t="s">
        <v>16</v>
      </c>
      <c r="B13" s="0" t="s">
        <v>2737</v>
      </c>
      <c r="C13" s="0" t="s">
        <v>2738</v>
      </c>
      <c r="D13" s="0" t="s">
        <v>2762</v>
      </c>
      <c r="E13" s="0" t="s">
        <v>2763</v>
      </c>
      <c r="F13" s="0" t="s">
        <v>2742</v>
      </c>
      <c r="G13" s="0" t="s">
        <v>165</v>
      </c>
    </row>
    <row customHeight="1" ht="11.25">
      <c r="A14" s="375" t="s">
        <v>16</v>
      </c>
      <c r="B14" s="0" t="s">
        <v>2737</v>
      </c>
      <c r="C14" s="0" t="s">
        <v>2738</v>
      </c>
      <c r="D14" s="0" t="s">
        <v>2764</v>
      </c>
      <c r="E14" s="0" t="s">
        <v>2765</v>
      </c>
      <c r="F14" s="0" t="s">
        <v>2742</v>
      </c>
      <c r="G14" s="0" t="s">
        <v>166</v>
      </c>
    </row>
    <row customHeight="1" ht="11.25">
      <c r="A15" s="375" t="s">
        <v>16</v>
      </c>
      <c r="B15" s="0" t="s">
        <v>2737</v>
      </c>
      <c r="C15" s="0" t="s">
        <v>2738</v>
      </c>
      <c r="D15" s="0" t="s">
        <v>2766</v>
      </c>
      <c r="E15" s="0" t="s">
        <v>2767</v>
      </c>
      <c r="F15" s="0" t="s">
        <v>2742</v>
      </c>
      <c r="G15" s="0" t="s">
        <v>167</v>
      </c>
    </row>
    <row customHeight="1" ht="11.25">
      <c r="A16" s="375" t="s">
        <v>16</v>
      </c>
      <c r="B16" s="0" t="s">
        <v>2737</v>
      </c>
      <c r="C16" s="0" t="s">
        <v>2738</v>
      </c>
      <c r="D16" s="0" t="s">
        <v>2768</v>
      </c>
      <c r="E16" s="0" t="s">
        <v>2769</v>
      </c>
      <c r="F16" s="0" t="s">
        <v>2770</v>
      </c>
      <c r="G16" s="0" t="s">
        <v>1506</v>
      </c>
    </row>
    <row customHeight="1" ht="11.25">
      <c r="A17" s="375" t="s">
        <v>16</v>
      </c>
      <c r="B17" s="0" t="s">
        <v>2737</v>
      </c>
      <c r="C17" s="0" t="s">
        <v>2738</v>
      </c>
      <c r="D17" s="0" t="s">
        <v>2771</v>
      </c>
      <c r="E17" s="0" t="s">
        <v>2772</v>
      </c>
      <c r="F17" s="0" t="s">
        <v>2742</v>
      </c>
      <c r="G17" s="0" t="s">
        <v>1512</v>
      </c>
    </row>
    <row customHeight="1" ht="11.25">
      <c r="A18" s="375" t="s">
        <v>16</v>
      </c>
      <c r="B18" s="0" t="s">
        <v>2737</v>
      </c>
      <c r="C18" s="0" t="s">
        <v>2738</v>
      </c>
      <c r="D18" s="0" t="s">
        <v>2773</v>
      </c>
      <c r="E18" s="0" t="s">
        <v>2774</v>
      </c>
      <c r="F18" s="0" t="s">
        <v>2742</v>
      </c>
      <c r="G18" s="0" t="s">
        <v>1524</v>
      </c>
    </row>
    <row customHeight="1" ht="11.25">
      <c r="A19" s="375" t="s">
        <v>16</v>
      </c>
      <c r="B19" s="0" t="s">
        <v>2775</v>
      </c>
      <c r="C19" s="0" t="s">
        <v>2776</v>
      </c>
      <c r="D19" s="0" t="s">
        <v>2775</v>
      </c>
      <c r="E19" s="0" t="s">
        <v>2776</v>
      </c>
      <c r="F19" s="0" t="s">
        <v>2739</v>
      </c>
      <c r="G19" s="0" t="s">
        <v>1538</v>
      </c>
    </row>
    <row customHeight="1" ht="11.25">
      <c r="A20" s="375" t="s">
        <v>16</v>
      </c>
      <c r="B20" s="0" t="s">
        <v>2775</v>
      </c>
      <c r="C20" s="0" t="s">
        <v>2776</v>
      </c>
      <c r="D20" s="0" t="s">
        <v>2777</v>
      </c>
      <c r="E20" s="0" t="s">
        <v>2778</v>
      </c>
      <c r="F20" s="0" t="s">
        <v>2742</v>
      </c>
      <c r="G20" s="0" t="s">
        <v>1550</v>
      </c>
    </row>
    <row customHeight="1" ht="11.25">
      <c r="A21" s="375" t="s">
        <v>16</v>
      </c>
      <c r="B21" s="0" t="s">
        <v>2775</v>
      </c>
      <c r="C21" s="0" t="s">
        <v>2776</v>
      </c>
      <c r="D21" s="0" t="s">
        <v>2779</v>
      </c>
      <c r="E21" s="0" t="s">
        <v>2780</v>
      </c>
      <c r="F21" s="0" t="s">
        <v>2742</v>
      </c>
      <c r="G21" s="0" t="s">
        <v>1559</v>
      </c>
    </row>
    <row customHeight="1" ht="11.25">
      <c r="A22" s="375" t="s">
        <v>16</v>
      </c>
      <c r="B22" s="0" t="s">
        <v>2775</v>
      </c>
      <c r="C22" s="0" t="s">
        <v>2776</v>
      </c>
      <c r="D22" s="0" t="s">
        <v>2781</v>
      </c>
      <c r="E22" s="0" t="s">
        <v>2782</v>
      </c>
      <c r="F22" s="0" t="s">
        <v>2742</v>
      </c>
      <c r="G22" s="0" t="s">
        <v>1575</v>
      </c>
    </row>
    <row customHeight="1" ht="11.25">
      <c r="A23" s="375" t="s">
        <v>16</v>
      </c>
      <c r="B23" s="0" t="s">
        <v>2775</v>
      </c>
      <c r="C23" s="0" t="s">
        <v>2776</v>
      </c>
      <c r="D23" s="0" t="s">
        <v>2783</v>
      </c>
      <c r="E23" s="0" t="s">
        <v>2784</v>
      </c>
      <c r="F23" s="0" t="s">
        <v>2742</v>
      </c>
      <c r="G23" s="0" t="s">
        <v>1582</v>
      </c>
    </row>
    <row customHeight="1" ht="11.25">
      <c r="A24" s="375" t="s">
        <v>16</v>
      </c>
      <c r="B24" s="0" t="s">
        <v>2775</v>
      </c>
      <c r="C24" s="0" t="s">
        <v>2776</v>
      </c>
      <c r="D24" s="0" t="s">
        <v>2785</v>
      </c>
      <c r="E24" s="0" t="s">
        <v>2786</v>
      </c>
      <c r="F24" s="0" t="s">
        <v>2742</v>
      </c>
      <c r="G24" s="0" t="s">
        <v>1590</v>
      </c>
    </row>
    <row customHeight="1" ht="11.25">
      <c r="A25" s="375" t="s">
        <v>16</v>
      </c>
      <c r="B25" s="0" t="s">
        <v>2775</v>
      </c>
      <c r="C25" s="0" t="s">
        <v>2776</v>
      </c>
      <c r="D25" s="0" t="s">
        <v>2787</v>
      </c>
      <c r="E25" s="0" t="s">
        <v>2788</v>
      </c>
      <c r="F25" s="0" t="s">
        <v>2742</v>
      </c>
      <c r="G25" s="0" t="s">
        <v>1597</v>
      </c>
    </row>
    <row customHeight="1" ht="11.25">
      <c r="A26" s="375" t="s">
        <v>16</v>
      </c>
      <c r="B26" s="0" t="s">
        <v>2775</v>
      </c>
      <c r="C26" s="0" t="s">
        <v>2776</v>
      </c>
      <c r="D26" s="0" t="s">
        <v>2789</v>
      </c>
      <c r="E26" s="0" t="s">
        <v>2790</v>
      </c>
      <c r="F26" s="0" t="s">
        <v>2742</v>
      </c>
      <c r="G26" s="0" t="s">
        <v>1601</v>
      </c>
    </row>
    <row customHeight="1" ht="11.25">
      <c r="A27" s="375" t="s">
        <v>16</v>
      </c>
      <c r="B27" s="0" t="s">
        <v>2775</v>
      </c>
      <c r="C27" s="0" t="s">
        <v>2776</v>
      </c>
      <c r="D27" s="0" t="s">
        <v>2791</v>
      </c>
      <c r="E27" s="0" t="s">
        <v>2792</v>
      </c>
      <c r="F27" s="0" t="s">
        <v>2742</v>
      </c>
      <c r="G27" s="0" t="s">
        <v>1606</v>
      </c>
    </row>
    <row customHeight="1" ht="11.25">
      <c r="A28" s="375" t="s">
        <v>16</v>
      </c>
      <c r="B28" s="0" t="s">
        <v>2793</v>
      </c>
      <c r="C28" s="0" t="s">
        <v>2794</v>
      </c>
      <c r="D28" s="0" t="s">
        <v>2795</v>
      </c>
      <c r="E28" s="0" t="s">
        <v>2796</v>
      </c>
      <c r="F28" s="0" t="s">
        <v>2742</v>
      </c>
      <c r="G28" s="0" t="s">
        <v>1614</v>
      </c>
    </row>
    <row customHeight="1" ht="11.25">
      <c r="A29" s="375" t="s">
        <v>16</v>
      </c>
      <c r="B29" s="0" t="s">
        <v>2793</v>
      </c>
      <c r="C29" s="0" t="s">
        <v>2794</v>
      </c>
      <c r="D29" s="0" t="s">
        <v>2793</v>
      </c>
      <c r="E29" s="0" t="s">
        <v>2794</v>
      </c>
      <c r="F29" s="0" t="s">
        <v>2739</v>
      </c>
      <c r="G29" s="0" t="s">
        <v>1616</v>
      </c>
    </row>
    <row customHeight="1" ht="11.25">
      <c r="A30" s="375" t="s">
        <v>16</v>
      </c>
      <c r="B30" s="0" t="s">
        <v>2793</v>
      </c>
      <c r="C30" s="0" t="s">
        <v>2794</v>
      </c>
      <c r="D30" s="0" t="s">
        <v>2797</v>
      </c>
      <c r="E30" s="0" t="s">
        <v>2798</v>
      </c>
      <c r="F30" s="0" t="s">
        <v>2770</v>
      </c>
      <c r="G30" s="0" t="s">
        <v>1619</v>
      </c>
    </row>
    <row customHeight="1" ht="11.25">
      <c r="A31" s="375" t="s">
        <v>16</v>
      </c>
      <c r="B31" s="0" t="s">
        <v>2793</v>
      </c>
      <c r="C31" s="0" t="s">
        <v>2794</v>
      </c>
      <c r="D31" s="0" t="s">
        <v>2799</v>
      </c>
      <c r="E31" s="0" t="s">
        <v>2800</v>
      </c>
      <c r="F31" s="0" t="s">
        <v>2742</v>
      </c>
      <c r="G31" s="0" t="s">
        <v>1624</v>
      </c>
    </row>
    <row customHeight="1" ht="11.25">
      <c r="A32" s="375" t="s">
        <v>16</v>
      </c>
      <c r="B32" s="0" t="s">
        <v>2793</v>
      </c>
      <c r="C32" s="0" t="s">
        <v>2794</v>
      </c>
      <c r="D32" s="0" t="s">
        <v>2801</v>
      </c>
      <c r="E32" s="0" t="s">
        <v>2802</v>
      </c>
      <c r="F32" s="0" t="s">
        <v>2742</v>
      </c>
      <c r="G32" s="0" t="s">
        <v>1626</v>
      </c>
    </row>
    <row customHeight="1" ht="11.25">
      <c r="A33" s="375" t="s">
        <v>16</v>
      </c>
      <c r="B33" s="0" t="s">
        <v>2793</v>
      </c>
      <c r="C33" s="0" t="s">
        <v>2794</v>
      </c>
      <c r="D33" s="0" t="s">
        <v>2803</v>
      </c>
      <c r="E33" s="0" t="s">
        <v>2804</v>
      </c>
      <c r="F33" s="0" t="s">
        <v>2742</v>
      </c>
      <c r="G33" s="0" t="s">
        <v>1628</v>
      </c>
    </row>
    <row customHeight="1" ht="11.25">
      <c r="A34" s="375" t="s">
        <v>16</v>
      </c>
      <c r="B34" s="0" t="s">
        <v>2793</v>
      </c>
      <c r="C34" s="0" t="s">
        <v>2794</v>
      </c>
      <c r="D34" s="0" t="s">
        <v>2805</v>
      </c>
      <c r="E34" s="0" t="s">
        <v>2806</v>
      </c>
      <c r="F34" s="0" t="s">
        <v>2742</v>
      </c>
      <c r="G34" s="0" t="s">
        <v>1630</v>
      </c>
    </row>
    <row customHeight="1" ht="11.25">
      <c r="A35" s="375" t="s">
        <v>16</v>
      </c>
      <c r="B35" s="0" t="s">
        <v>2793</v>
      </c>
      <c r="C35" s="0" t="s">
        <v>2794</v>
      </c>
      <c r="D35" s="0" t="s">
        <v>2807</v>
      </c>
      <c r="E35" s="0" t="s">
        <v>2808</v>
      </c>
      <c r="F35" s="0" t="s">
        <v>2742</v>
      </c>
      <c r="G35" s="0" t="s">
        <v>1635</v>
      </c>
    </row>
    <row customHeight="1" ht="11.25">
      <c r="A36" s="375" t="s">
        <v>16</v>
      </c>
      <c r="B36" s="0" t="s">
        <v>2809</v>
      </c>
      <c r="C36" s="0" t="s">
        <v>2810</v>
      </c>
      <c r="D36" s="0" t="s">
        <v>2809</v>
      </c>
      <c r="E36" s="0" t="s">
        <v>2810</v>
      </c>
      <c r="F36" s="0" t="s">
        <v>2739</v>
      </c>
      <c r="G36" s="0" t="s">
        <v>1640</v>
      </c>
    </row>
    <row customHeight="1" ht="11.25">
      <c r="A37" s="375" t="s">
        <v>16</v>
      </c>
      <c r="B37" s="0" t="s">
        <v>2809</v>
      </c>
      <c r="C37" s="0" t="s">
        <v>2810</v>
      </c>
      <c r="D37" s="0" t="s">
        <v>2811</v>
      </c>
      <c r="E37" s="0" t="s">
        <v>2812</v>
      </c>
      <c r="F37" s="0" t="s">
        <v>2742</v>
      </c>
      <c r="G37" s="0" t="s">
        <v>1644</v>
      </c>
    </row>
    <row customHeight="1" ht="11.25">
      <c r="A38" s="375" t="s">
        <v>16</v>
      </c>
      <c r="B38" s="0" t="s">
        <v>2809</v>
      </c>
      <c r="C38" s="0" t="s">
        <v>2810</v>
      </c>
      <c r="D38" s="0" t="s">
        <v>2813</v>
      </c>
      <c r="E38" s="0" t="s">
        <v>2814</v>
      </c>
      <c r="F38" s="0" t="s">
        <v>2742</v>
      </c>
      <c r="G38" s="0" t="s">
        <v>1652</v>
      </c>
    </row>
    <row customHeight="1" ht="11.25">
      <c r="A39" s="375" t="s">
        <v>16</v>
      </c>
      <c r="B39" s="0" t="s">
        <v>2809</v>
      </c>
      <c r="C39" s="0" t="s">
        <v>2810</v>
      </c>
      <c r="D39" s="0" t="s">
        <v>2815</v>
      </c>
      <c r="E39" s="0" t="s">
        <v>2816</v>
      </c>
      <c r="F39" s="0" t="s">
        <v>2742</v>
      </c>
      <c r="G39" s="0" t="s">
        <v>1658</v>
      </c>
    </row>
    <row customHeight="1" ht="11.25">
      <c r="A40" s="375" t="s">
        <v>16</v>
      </c>
      <c r="B40" s="0" t="s">
        <v>2809</v>
      </c>
      <c r="C40" s="0" t="s">
        <v>2810</v>
      </c>
      <c r="D40" s="0" t="s">
        <v>2817</v>
      </c>
      <c r="E40" s="0" t="s">
        <v>2818</v>
      </c>
      <c r="F40" s="0" t="s">
        <v>2742</v>
      </c>
      <c r="G40" s="0" t="s">
        <v>1663</v>
      </c>
    </row>
    <row customHeight="1" ht="11.25">
      <c r="A41" s="375" t="s">
        <v>16</v>
      </c>
      <c r="B41" s="0" t="s">
        <v>2809</v>
      </c>
      <c r="C41" s="0" t="s">
        <v>2810</v>
      </c>
      <c r="D41" s="0" t="s">
        <v>2819</v>
      </c>
      <c r="E41" s="0" t="s">
        <v>2820</v>
      </c>
      <c r="F41" s="0" t="s">
        <v>2742</v>
      </c>
      <c r="G41" s="0" t="s">
        <v>1667</v>
      </c>
    </row>
    <row customHeight="1" ht="11.25">
      <c r="A42" s="375" t="s">
        <v>16</v>
      </c>
      <c r="B42" s="0" t="s">
        <v>2809</v>
      </c>
      <c r="C42" s="0" t="s">
        <v>2810</v>
      </c>
      <c r="D42" s="0" t="s">
        <v>2821</v>
      </c>
      <c r="E42" s="0" t="s">
        <v>2822</v>
      </c>
      <c r="F42" s="0" t="s">
        <v>2742</v>
      </c>
      <c r="G42" s="0" t="s">
        <v>1670</v>
      </c>
    </row>
    <row customHeight="1" ht="11.25">
      <c r="A43" s="375" t="s">
        <v>16</v>
      </c>
      <c r="B43" s="0" t="s">
        <v>2809</v>
      </c>
      <c r="C43" s="0" t="s">
        <v>2810</v>
      </c>
      <c r="D43" s="0" t="s">
        <v>2823</v>
      </c>
      <c r="E43" s="0" t="s">
        <v>2824</v>
      </c>
      <c r="F43" s="0" t="s">
        <v>2742</v>
      </c>
      <c r="G43" s="0" t="s">
        <v>1677</v>
      </c>
    </row>
    <row customHeight="1" ht="11.25">
      <c r="A44" s="375" t="s">
        <v>16</v>
      </c>
      <c r="B44" s="0" t="s">
        <v>2809</v>
      </c>
      <c r="C44" s="0" t="s">
        <v>2810</v>
      </c>
      <c r="D44" s="0" t="s">
        <v>2825</v>
      </c>
      <c r="E44" s="0" t="s">
        <v>2826</v>
      </c>
      <c r="F44" s="0" t="s">
        <v>2742</v>
      </c>
      <c r="G44" s="0" t="s">
        <v>1686</v>
      </c>
    </row>
    <row customHeight="1" ht="11.25">
      <c r="A45" s="375" t="s">
        <v>16</v>
      </c>
      <c r="B45" s="0" t="s">
        <v>2809</v>
      </c>
      <c r="C45" s="0" t="s">
        <v>2810</v>
      </c>
      <c r="D45" s="0" t="s">
        <v>2827</v>
      </c>
      <c r="E45" s="0" t="s">
        <v>2828</v>
      </c>
      <c r="F45" s="0" t="s">
        <v>2742</v>
      </c>
      <c r="G45" s="0" t="s">
        <v>1691</v>
      </c>
    </row>
    <row customHeight="1" ht="11.25">
      <c r="A46" s="375" t="s">
        <v>16</v>
      </c>
      <c r="B46" s="0" t="s">
        <v>2809</v>
      </c>
      <c r="C46" s="0" t="s">
        <v>2810</v>
      </c>
      <c r="D46" s="0" t="s">
        <v>2829</v>
      </c>
      <c r="E46" s="0" t="s">
        <v>2830</v>
      </c>
      <c r="F46" s="0" t="s">
        <v>2742</v>
      </c>
      <c r="G46" s="0" t="s">
        <v>1695</v>
      </c>
    </row>
    <row customHeight="1" ht="11.25">
      <c r="A47" s="375" t="s">
        <v>16</v>
      </c>
      <c r="B47" s="0" t="s">
        <v>2809</v>
      </c>
      <c r="C47" s="0" t="s">
        <v>2810</v>
      </c>
      <c r="D47" s="0" t="s">
        <v>2831</v>
      </c>
      <c r="E47" s="0" t="s">
        <v>2832</v>
      </c>
      <c r="F47" s="0" t="s">
        <v>2742</v>
      </c>
      <c r="G47" s="0" t="s">
        <v>1701</v>
      </c>
    </row>
    <row customHeight="1" ht="11.25">
      <c r="A48" s="375" t="s">
        <v>16</v>
      </c>
      <c r="B48" s="0" t="s">
        <v>2833</v>
      </c>
      <c r="C48" s="0" t="s">
        <v>2834</v>
      </c>
      <c r="D48" s="0" t="s">
        <v>2835</v>
      </c>
      <c r="E48" s="0" t="s">
        <v>2836</v>
      </c>
      <c r="F48" s="0" t="s">
        <v>2742</v>
      </c>
      <c r="G48" s="0" t="s">
        <v>1706</v>
      </c>
    </row>
    <row customHeight="1" ht="11.25">
      <c r="A49" s="375" t="s">
        <v>16</v>
      </c>
      <c r="B49" s="0" t="s">
        <v>2833</v>
      </c>
      <c r="C49" s="0" t="s">
        <v>2834</v>
      </c>
      <c r="D49" s="0" t="s">
        <v>2833</v>
      </c>
      <c r="E49" s="0" t="s">
        <v>2834</v>
      </c>
      <c r="F49" s="0" t="s">
        <v>2739</v>
      </c>
      <c r="G49" s="0" t="s">
        <v>1709</v>
      </c>
    </row>
    <row customHeight="1" ht="11.25">
      <c r="A50" s="375" t="s">
        <v>16</v>
      </c>
      <c r="B50" s="0" t="s">
        <v>2833</v>
      </c>
      <c r="C50" s="0" t="s">
        <v>2834</v>
      </c>
      <c r="D50" s="0" t="s">
        <v>2837</v>
      </c>
      <c r="E50" s="0" t="s">
        <v>2838</v>
      </c>
      <c r="F50" s="0" t="s">
        <v>2742</v>
      </c>
      <c r="G50" s="0" t="s">
        <v>1713</v>
      </c>
    </row>
    <row customHeight="1" ht="11.25">
      <c r="A51" s="375" t="s">
        <v>16</v>
      </c>
      <c r="B51" s="0" t="s">
        <v>2833</v>
      </c>
      <c r="C51" s="0" t="s">
        <v>2834</v>
      </c>
      <c r="D51" s="0" t="s">
        <v>2839</v>
      </c>
      <c r="E51" s="0" t="s">
        <v>2840</v>
      </c>
      <c r="F51" s="0" t="s">
        <v>2742</v>
      </c>
      <c r="G51" s="0" t="s">
        <v>1717</v>
      </c>
    </row>
    <row customHeight="1" ht="11.25">
      <c r="A52" s="375" t="s">
        <v>16</v>
      </c>
      <c r="B52" s="0" t="s">
        <v>2833</v>
      </c>
      <c r="C52" s="0" t="s">
        <v>2834</v>
      </c>
      <c r="D52" s="0" t="s">
        <v>2803</v>
      </c>
      <c r="E52" s="0" t="s">
        <v>2841</v>
      </c>
      <c r="F52" s="0" t="s">
        <v>2742</v>
      </c>
      <c r="G52" s="0" t="s">
        <v>1721</v>
      </c>
    </row>
    <row customHeight="1" ht="11.25">
      <c r="A53" s="375" t="s">
        <v>16</v>
      </c>
      <c r="B53" s="0" t="s">
        <v>2833</v>
      </c>
      <c r="C53" s="0" t="s">
        <v>2834</v>
      </c>
      <c r="D53" s="0" t="s">
        <v>2842</v>
      </c>
      <c r="E53" s="0" t="s">
        <v>2843</v>
      </c>
      <c r="F53" s="0" t="s">
        <v>2742</v>
      </c>
      <c r="G53" s="0" t="s">
        <v>1723</v>
      </c>
    </row>
    <row customHeight="1" ht="11.25">
      <c r="A54" s="375" t="s">
        <v>16</v>
      </c>
      <c r="B54" s="0" t="s">
        <v>2833</v>
      </c>
      <c r="C54" s="0" t="s">
        <v>2834</v>
      </c>
      <c r="D54" s="0" t="s">
        <v>2844</v>
      </c>
      <c r="E54" s="0" t="s">
        <v>2845</v>
      </c>
      <c r="F54" s="0" t="s">
        <v>2742</v>
      </c>
      <c r="G54" s="0" t="s">
        <v>1726</v>
      </c>
    </row>
    <row customHeight="1" ht="11.25">
      <c r="A55" s="375" t="s">
        <v>16</v>
      </c>
      <c r="B55" s="0" t="s">
        <v>2833</v>
      </c>
      <c r="C55" s="0" t="s">
        <v>2834</v>
      </c>
      <c r="D55" s="0" t="s">
        <v>2846</v>
      </c>
      <c r="E55" s="0" t="s">
        <v>2847</v>
      </c>
      <c r="F55" s="0" t="s">
        <v>2742</v>
      </c>
      <c r="G55" s="0" t="s">
        <v>1731</v>
      </c>
    </row>
    <row customHeight="1" ht="11.25">
      <c r="A56" s="375" t="s">
        <v>16</v>
      </c>
      <c r="B56" s="0" t="s">
        <v>2833</v>
      </c>
      <c r="C56" s="0" t="s">
        <v>2834</v>
      </c>
      <c r="D56" s="0" t="s">
        <v>2773</v>
      </c>
      <c r="E56" s="0" t="s">
        <v>2848</v>
      </c>
      <c r="F56" s="0" t="s">
        <v>2742</v>
      </c>
      <c r="G56" s="0" t="s">
        <v>1734</v>
      </c>
    </row>
    <row customHeight="1" ht="11.25">
      <c r="A57" s="375" t="s">
        <v>16</v>
      </c>
      <c r="B57" s="0" t="s">
        <v>104</v>
      </c>
      <c r="C57" s="0" t="s">
        <v>105</v>
      </c>
      <c r="D57" s="0" t="s">
        <v>104</v>
      </c>
      <c r="E57" s="0" t="s">
        <v>105</v>
      </c>
      <c r="F57" s="0" t="s">
        <v>2849</v>
      </c>
      <c r="G57" s="0" t="s">
        <v>103</v>
      </c>
    </row>
    <row customHeight="1" ht="11.25">
      <c r="A58" s="375" t="s">
        <v>16</v>
      </c>
      <c r="B58" s="0" t="s">
        <v>2850</v>
      </c>
      <c r="C58" s="0" t="s">
        <v>2851</v>
      </c>
      <c r="D58" s="0" t="s">
        <v>2740</v>
      </c>
      <c r="E58" s="0" t="s">
        <v>2852</v>
      </c>
      <c r="F58" s="0" t="s">
        <v>2742</v>
      </c>
      <c r="G58" s="0" t="s">
        <v>1739</v>
      </c>
    </row>
    <row customHeight="1" ht="11.25">
      <c r="A59" s="375" t="s">
        <v>16</v>
      </c>
      <c r="B59" s="0" t="s">
        <v>2850</v>
      </c>
      <c r="C59" s="0" t="s">
        <v>2851</v>
      </c>
      <c r="D59" s="0" t="s">
        <v>2850</v>
      </c>
      <c r="E59" s="0" t="s">
        <v>2851</v>
      </c>
      <c r="F59" s="0" t="s">
        <v>2739</v>
      </c>
      <c r="G59" s="0" t="s">
        <v>1743</v>
      </c>
    </row>
    <row customHeight="1" ht="11.25">
      <c r="A60" s="375" t="s">
        <v>16</v>
      </c>
      <c r="B60" s="0" t="s">
        <v>2850</v>
      </c>
      <c r="C60" s="0" t="s">
        <v>2851</v>
      </c>
      <c r="D60" s="0" t="s">
        <v>2853</v>
      </c>
      <c r="E60" s="0" t="s">
        <v>2854</v>
      </c>
      <c r="F60" s="0" t="s">
        <v>2742</v>
      </c>
      <c r="G60" s="0" t="s">
        <v>1746</v>
      </c>
    </row>
    <row customHeight="1" ht="11.25">
      <c r="A61" s="375" t="s">
        <v>16</v>
      </c>
      <c r="B61" s="0" t="s">
        <v>2850</v>
      </c>
      <c r="C61" s="0" t="s">
        <v>2851</v>
      </c>
      <c r="D61" s="0" t="s">
        <v>2855</v>
      </c>
      <c r="E61" s="0" t="s">
        <v>2856</v>
      </c>
      <c r="F61" s="0" t="s">
        <v>2742</v>
      </c>
      <c r="G61" s="0" t="s">
        <v>2857</v>
      </c>
    </row>
    <row customHeight="1" ht="11.25">
      <c r="A62" s="375" t="s">
        <v>16</v>
      </c>
      <c r="B62" s="0" t="s">
        <v>2850</v>
      </c>
      <c r="C62" s="0" t="s">
        <v>2851</v>
      </c>
      <c r="D62" s="0" t="s">
        <v>2858</v>
      </c>
      <c r="E62" s="0" t="s">
        <v>2859</v>
      </c>
      <c r="F62" s="0" t="s">
        <v>2742</v>
      </c>
      <c r="G62" s="0" t="s">
        <v>2860</v>
      </c>
    </row>
    <row customHeight="1" ht="11.25">
      <c r="A63" s="375" t="s">
        <v>16</v>
      </c>
      <c r="B63" s="0" t="s">
        <v>2850</v>
      </c>
      <c r="C63" s="0" t="s">
        <v>2851</v>
      </c>
      <c r="D63" s="0" t="s">
        <v>2861</v>
      </c>
      <c r="E63" s="0" t="s">
        <v>2862</v>
      </c>
      <c r="F63" s="0" t="s">
        <v>2742</v>
      </c>
      <c r="G63" s="0" t="s">
        <v>2863</v>
      </c>
    </row>
    <row customHeight="1" ht="11.25">
      <c r="A64" s="375" t="s">
        <v>16</v>
      </c>
      <c r="B64" s="0" t="s">
        <v>2850</v>
      </c>
      <c r="C64" s="0" t="s">
        <v>2851</v>
      </c>
      <c r="D64" s="0" t="s">
        <v>2864</v>
      </c>
      <c r="E64" s="0" t="s">
        <v>2865</v>
      </c>
      <c r="F64" s="0" t="s">
        <v>2742</v>
      </c>
      <c r="G64" s="0" t="s">
        <v>2866</v>
      </c>
    </row>
    <row customHeight="1" ht="11.25">
      <c r="A65" s="375" t="s">
        <v>16</v>
      </c>
      <c r="B65" s="0" t="s">
        <v>2850</v>
      </c>
      <c r="C65" s="0" t="s">
        <v>2851</v>
      </c>
      <c r="D65" s="0" t="s">
        <v>2867</v>
      </c>
      <c r="E65" s="0" t="s">
        <v>2868</v>
      </c>
      <c r="F65" s="0" t="s">
        <v>2742</v>
      </c>
      <c r="G65" s="0" t="s">
        <v>2869</v>
      </c>
    </row>
    <row customHeight="1" ht="11.25">
      <c r="A66" s="375" t="s">
        <v>16</v>
      </c>
      <c r="B66" s="0" t="s">
        <v>2850</v>
      </c>
      <c r="C66" s="0" t="s">
        <v>2851</v>
      </c>
      <c r="D66" s="0" t="s">
        <v>2870</v>
      </c>
      <c r="E66" s="0" t="s">
        <v>2871</v>
      </c>
      <c r="F66" s="0" t="s">
        <v>2742</v>
      </c>
      <c r="G66" s="0" t="s">
        <v>2872</v>
      </c>
    </row>
    <row customHeight="1" ht="11.25">
      <c r="A67" s="375" t="s">
        <v>16</v>
      </c>
      <c r="B67" s="0" t="s">
        <v>2850</v>
      </c>
      <c r="C67" s="0" t="s">
        <v>2851</v>
      </c>
      <c r="D67" s="0" t="s">
        <v>2873</v>
      </c>
      <c r="E67" s="0" t="s">
        <v>2874</v>
      </c>
      <c r="F67" s="0" t="s">
        <v>2742</v>
      </c>
      <c r="G67" s="0" t="s">
        <v>2064</v>
      </c>
    </row>
    <row customHeight="1" ht="11.25">
      <c r="A68" s="375" t="s">
        <v>16</v>
      </c>
      <c r="B68" s="0" t="s">
        <v>2850</v>
      </c>
      <c r="C68" s="0" t="s">
        <v>2851</v>
      </c>
      <c r="D68" s="0" t="s">
        <v>2875</v>
      </c>
      <c r="E68" s="0" t="s">
        <v>2876</v>
      </c>
      <c r="F68" s="0" t="s">
        <v>2742</v>
      </c>
      <c r="G68" s="0" t="s">
        <v>2877</v>
      </c>
    </row>
    <row customHeight="1" ht="11.25">
      <c r="A69" s="375" t="s">
        <v>16</v>
      </c>
      <c r="B69" s="0" t="s">
        <v>2850</v>
      </c>
      <c r="C69" s="0" t="s">
        <v>2851</v>
      </c>
      <c r="D69" s="0" t="s">
        <v>2878</v>
      </c>
      <c r="E69" s="0" t="s">
        <v>2879</v>
      </c>
      <c r="F69" s="0" t="s">
        <v>2742</v>
      </c>
      <c r="G69" s="0" t="s">
        <v>2267</v>
      </c>
    </row>
    <row customHeight="1" ht="11.25">
      <c r="A70" s="375" t="s">
        <v>16</v>
      </c>
      <c r="B70" s="0" t="s">
        <v>2850</v>
      </c>
      <c r="C70" s="0" t="s">
        <v>2851</v>
      </c>
      <c r="D70" s="0" t="s">
        <v>2880</v>
      </c>
      <c r="E70" s="0" t="s">
        <v>2881</v>
      </c>
      <c r="F70" s="0" t="s">
        <v>2742</v>
      </c>
      <c r="G70" s="0" t="s">
        <v>2882</v>
      </c>
    </row>
    <row customHeight="1" ht="11.25">
      <c r="A71" s="375" t="s">
        <v>16</v>
      </c>
      <c r="B71" s="0" t="s">
        <v>2883</v>
      </c>
      <c r="C71" s="0" t="s">
        <v>2884</v>
      </c>
      <c r="D71" s="0" t="s">
        <v>2885</v>
      </c>
      <c r="E71" s="0" t="s">
        <v>2886</v>
      </c>
      <c r="F71" s="0" t="s">
        <v>2742</v>
      </c>
      <c r="G71" s="0" t="s">
        <v>2887</v>
      </c>
    </row>
    <row customHeight="1" ht="11.25">
      <c r="A72" s="375" t="s">
        <v>16</v>
      </c>
      <c r="B72" s="0" t="s">
        <v>2883</v>
      </c>
      <c r="C72" s="0" t="s">
        <v>2884</v>
      </c>
      <c r="D72" s="0" t="s">
        <v>2888</v>
      </c>
      <c r="E72" s="0" t="s">
        <v>2889</v>
      </c>
      <c r="F72" s="0" t="s">
        <v>2742</v>
      </c>
      <c r="G72" s="0" t="s">
        <v>2890</v>
      </c>
    </row>
    <row customHeight="1" ht="11.25">
      <c r="A73" s="375" t="s">
        <v>16</v>
      </c>
      <c r="B73" s="0" t="s">
        <v>2883</v>
      </c>
      <c r="C73" s="0" t="s">
        <v>2884</v>
      </c>
      <c r="D73" s="0" t="s">
        <v>2883</v>
      </c>
      <c r="E73" s="0" t="s">
        <v>2884</v>
      </c>
      <c r="F73" s="0" t="s">
        <v>2739</v>
      </c>
      <c r="G73" s="0" t="s">
        <v>2891</v>
      </c>
    </row>
    <row customHeight="1" ht="11.25">
      <c r="A74" s="375" t="s">
        <v>16</v>
      </c>
      <c r="B74" s="0" t="s">
        <v>2883</v>
      </c>
      <c r="C74" s="0" t="s">
        <v>2884</v>
      </c>
      <c r="D74" s="0" t="s">
        <v>2892</v>
      </c>
      <c r="E74" s="0" t="s">
        <v>2893</v>
      </c>
      <c r="F74" s="0" t="s">
        <v>2742</v>
      </c>
      <c r="G74" s="0" t="s">
        <v>2894</v>
      </c>
    </row>
    <row customHeight="1" ht="11.25">
      <c r="A75" s="375" t="s">
        <v>16</v>
      </c>
      <c r="B75" s="0" t="s">
        <v>2883</v>
      </c>
      <c r="C75" s="0" t="s">
        <v>2884</v>
      </c>
      <c r="D75" s="0" t="s">
        <v>2895</v>
      </c>
      <c r="E75" s="0" t="s">
        <v>2896</v>
      </c>
      <c r="F75" s="0" t="s">
        <v>2742</v>
      </c>
      <c r="G75" s="0" t="s">
        <v>2897</v>
      </c>
    </row>
    <row customHeight="1" ht="11.25">
      <c r="A76" s="375" t="s">
        <v>16</v>
      </c>
      <c r="B76" s="0" t="s">
        <v>2883</v>
      </c>
      <c r="C76" s="0" t="s">
        <v>2884</v>
      </c>
      <c r="D76" s="0" t="s">
        <v>2898</v>
      </c>
      <c r="E76" s="0" t="s">
        <v>2899</v>
      </c>
      <c r="F76" s="0" t="s">
        <v>2742</v>
      </c>
      <c r="G76" s="0" t="s">
        <v>2900</v>
      </c>
    </row>
    <row customHeight="1" ht="11.25">
      <c r="A77" s="375" t="s">
        <v>16</v>
      </c>
      <c r="B77" s="0" t="s">
        <v>2883</v>
      </c>
      <c r="C77" s="0" t="s">
        <v>2884</v>
      </c>
      <c r="D77" s="0" t="s">
        <v>2901</v>
      </c>
      <c r="E77" s="0" t="s">
        <v>2902</v>
      </c>
      <c r="F77" s="0" t="s">
        <v>2742</v>
      </c>
      <c r="G77" s="0" t="s">
        <v>2903</v>
      </c>
    </row>
    <row customHeight="1" ht="11.25">
      <c r="A78" s="375" t="s">
        <v>16</v>
      </c>
      <c r="B78" s="0" t="s">
        <v>2883</v>
      </c>
      <c r="C78" s="0" t="s">
        <v>2884</v>
      </c>
      <c r="D78" s="0" t="s">
        <v>2904</v>
      </c>
      <c r="E78" s="0" t="s">
        <v>2905</v>
      </c>
      <c r="F78" s="0" t="s">
        <v>2742</v>
      </c>
      <c r="G78" s="0" t="s">
        <v>2906</v>
      </c>
    </row>
    <row customHeight="1" ht="11.25">
      <c r="A79" s="375" t="s">
        <v>16</v>
      </c>
      <c r="B79" s="0" t="s">
        <v>2883</v>
      </c>
      <c r="C79" s="0" t="s">
        <v>2884</v>
      </c>
      <c r="D79" s="0" t="s">
        <v>2907</v>
      </c>
      <c r="E79" s="0" t="s">
        <v>2908</v>
      </c>
      <c r="F79" s="0" t="s">
        <v>2742</v>
      </c>
      <c r="G79" s="0" t="s">
        <v>2909</v>
      </c>
    </row>
    <row customHeight="1" ht="11.25">
      <c r="A80" s="375" t="s">
        <v>16</v>
      </c>
      <c r="B80" s="0" t="s">
        <v>2883</v>
      </c>
      <c r="C80" s="0" t="s">
        <v>2884</v>
      </c>
      <c r="D80" s="0" t="s">
        <v>2910</v>
      </c>
      <c r="E80" s="0" t="s">
        <v>2911</v>
      </c>
      <c r="F80" s="0" t="s">
        <v>2742</v>
      </c>
      <c r="G80" s="0" t="s">
        <v>2912</v>
      </c>
    </row>
    <row customHeight="1" ht="11.25">
      <c r="A81" s="375" t="s">
        <v>16</v>
      </c>
      <c r="B81" s="0" t="s">
        <v>2883</v>
      </c>
      <c r="C81" s="0" t="s">
        <v>2884</v>
      </c>
      <c r="D81" s="0" t="s">
        <v>2913</v>
      </c>
      <c r="E81" s="0" t="s">
        <v>2914</v>
      </c>
      <c r="F81" s="0" t="s">
        <v>2742</v>
      </c>
      <c r="G81" s="0" t="s">
        <v>2915</v>
      </c>
    </row>
    <row customHeight="1" ht="11.25">
      <c r="A82" s="375" t="s">
        <v>16</v>
      </c>
      <c r="B82" s="0" t="s">
        <v>2916</v>
      </c>
      <c r="C82" s="0" t="s">
        <v>2917</v>
      </c>
      <c r="D82" s="0" t="s">
        <v>2918</v>
      </c>
      <c r="E82" s="0" t="s">
        <v>2919</v>
      </c>
      <c r="F82" s="0" t="s">
        <v>2742</v>
      </c>
      <c r="G82" s="0" t="s">
        <v>2920</v>
      </c>
    </row>
    <row customHeight="1" ht="11.25">
      <c r="A83" s="375" t="s">
        <v>16</v>
      </c>
      <c r="B83" s="0" t="s">
        <v>2916</v>
      </c>
      <c r="C83" s="0" t="s">
        <v>2917</v>
      </c>
      <c r="D83" s="0" t="s">
        <v>2921</v>
      </c>
      <c r="E83" s="0" t="s">
        <v>2922</v>
      </c>
      <c r="F83" s="0" t="s">
        <v>2742</v>
      </c>
      <c r="G83" s="0" t="s">
        <v>47</v>
      </c>
    </row>
    <row customHeight="1" ht="11.25">
      <c r="A84" s="375" t="s">
        <v>16</v>
      </c>
      <c r="B84" s="0" t="s">
        <v>2916</v>
      </c>
      <c r="C84" s="0" t="s">
        <v>2917</v>
      </c>
      <c r="D84" s="0" t="s">
        <v>2923</v>
      </c>
      <c r="E84" s="0" t="s">
        <v>2924</v>
      </c>
      <c r="F84" s="0" t="s">
        <v>2742</v>
      </c>
      <c r="G84" s="0" t="s">
        <v>2925</v>
      </c>
    </row>
    <row customHeight="1" ht="11.25">
      <c r="A85" s="375" t="s">
        <v>16</v>
      </c>
      <c r="B85" s="0" t="s">
        <v>2916</v>
      </c>
      <c r="C85" s="0" t="s">
        <v>2917</v>
      </c>
      <c r="D85" s="0" t="s">
        <v>2926</v>
      </c>
      <c r="E85" s="0" t="s">
        <v>2927</v>
      </c>
      <c r="F85" s="0" t="s">
        <v>2742</v>
      </c>
      <c r="G85" s="0" t="s">
        <v>2928</v>
      </c>
    </row>
    <row customHeight="1" ht="11.25">
      <c r="A86" s="375" t="s">
        <v>16</v>
      </c>
      <c r="B86" s="0" t="s">
        <v>2916</v>
      </c>
      <c r="C86" s="0" t="s">
        <v>2917</v>
      </c>
      <c r="D86" s="0" t="s">
        <v>2929</v>
      </c>
      <c r="E86" s="0" t="s">
        <v>2930</v>
      </c>
      <c r="F86" s="0" t="s">
        <v>2742</v>
      </c>
      <c r="G86" s="0" t="s">
        <v>2931</v>
      </c>
    </row>
    <row customHeight="1" ht="11.25">
      <c r="A87" s="375" t="s">
        <v>16</v>
      </c>
      <c r="B87" s="0" t="s">
        <v>2916</v>
      </c>
      <c r="C87" s="0" t="s">
        <v>2917</v>
      </c>
      <c r="D87" s="0" t="s">
        <v>2932</v>
      </c>
      <c r="E87" s="0" t="s">
        <v>2933</v>
      </c>
      <c r="F87" s="0" t="s">
        <v>2742</v>
      </c>
      <c r="G87" s="0" t="s">
        <v>2934</v>
      </c>
    </row>
    <row customHeight="1" ht="11.25">
      <c r="A88" s="375" t="s">
        <v>16</v>
      </c>
      <c r="B88" s="0" t="s">
        <v>2916</v>
      </c>
      <c r="C88" s="0" t="s">
        <v>2917</v>
      </c>
      <c r="D88" s="0" t="s">
        <v>2935</v>
      </c>
      <c r="E88" s="0" t="s">
        <v>2936</v>
      </c>
      <c r="F88" s="0" t="s">
        <v>2742</v>
      </c>
      <c r="G88" s="0" t="s">
        <v>2937</v>
      </c>
    </row>
    <row customHeight="1" ht="11.25">
      <c r="A89" s="375" t="s">
        <v>16</v>
      </c>
      <c r="B89" s="0" t="s">
        <v>2916</v>
      </c>
      <c r="C89" s="0" t="s">
        <v>2917</v>
      </c>
      <c r="D89" s="0" t="s">
        <v>2916</v>
      </c>
      <c r="E89" s="0" t="s">
        <v>2917</v>
      </c>
      <c r="F89" s="0" t="s">
        <v>2739</v>
      </c>
      <c r="G89" s="0" t="s">
        <v>2938</v>
      </c>
    </row>
    <row customHeight="1" ht="11.25">
      <c r="A90" s="375" t="s">
        <v>16</v>
      </c>
      <c r="B90" s="0" t="s">
        <v>2916</v>
      </c>
      <c r="C90" s="0" t="s">
        <v>2917</v>
      </c>
      <c r="D90" s="0" t="s">
        <v>2939</v>
      </c>
      <c r="E90" s="0" t="s">
        <v>2940</v>
      </c>
      <c r="F90" s="0" t="s">
        <v>2770</v>
      </c>
      <c r="G90" s="0" t="s">
        <v>2941</v>
      </c>
    </row>
    <row customHeight="1" ht="11.25">
      <c r="A91" s="375" t="s">
        <v>16</v>
      </c>
      <c r="B91" s="0" t="s">
        <v>2916</v>
      </c>
      <c r="C91" s="0" t="s">
        <v>2917</v>
      </c>
      <c r="D91" s="0" t="s">
        <v>2942</v>
      </c>
      <c r="E91" s="0" t="s">
        <v>2943</v>
      </c>
      <c r="F91" s="0" t="s">
        <v>2742</v>
      </c>
      <c r="G91" s="0" t="s">
        <v>2944</v>
      </c>
    </row>
    <row customHeight="1" ht="11.25">
      <c r="A92" s="375" t="s">
        <v>16</v>
      </c>
      <c r="B92" s="0" t="s">
        <v>2916</v>
      </c>
      <c r="C92" s="0" t="s">
        <v>2917</v>
      </c>
      <c r="D92" s="0" t="s">
        <v>2945</v>
      </c>
      <c r="E92" s="0" t="s">
        <v>2946</v>
      </c>
      <c r="F92" s="0" t="s">
        <v>2742</v>
      </c>
      <c r="G92" s="0" t="s">
        <v>2947</v>
      </c>
    </row>
    <row customHeight="1" ht="11.25">
      <c r="A93" s="375" t="s">
        <v>16</v>
      </c>
      <c r="B93" s="0" t="s">
        <v>2916</v>
      </c>
      <c r="C93" s="0" t="s">
        <v>2917</v>
      </c>
      <c r="D93" s="0" t="s">
        <v>2948</v>
      </c>
      <c r="E93" s="0" t="s">
        <v>2949</v>
      </c>
      <c r="F93" s="0" t="s">
        <v>2742</v>
      </c>
      <c r="G93" s="0" t="s">
        <v>2950</v>
      </c>
    </row>
    <row customHeight="1" ht="11.25">
      <c r="A94" s="375" t="s">
        <v>16</v>
      </c>
      <c r="B94" s="0" t="s">
        <v>2916</v>
      </c>
      <c r="C94" s="0" t="s">
        <v>2917</v>
      </c>
      <c r="D94" s="0" t="s">
        <v>2951</v>
      </c>
      <c r="E94" s="0" t="s">
        <v>2952</v>
      </c>
      <c r="F94" s="0" t="s">
        <v>2742</v>
      </c>
      <c r="G94" s="0" t="s">
        <v>2953</v>
      </c>
    </row>
    <row customHeight="1" ht="11.25">
      <c r="A95" s="375" t="s">
        <v>16</v>
      </c>
      <c r="B95" s="0" t="s">
        <v>2916</v>
      </c>
      <c r="C95" s="0" t="s">
        <v>2917</v>
      </c>
      <c r="D95" s="0" t="s">
        <v>2954</v>
      </c>
      <c r="E95" s="0" t="s">
        <v>2955</v>
      </c>
      <c r="F95" s="0" t="s">
        <v>2742</v>
      </c>
      <c r="G95" s="0" t="s">
        <v>2956</v>
      </c>
    </row>
    <row customHeight="1" ht="11.25">
      <c r="A96" s="375" t="s">
        <v>16</v>
      </c>
      <c r="B96" s="0" t="s">
        <v>2916</v>
      </c>
      <c r="C96" s="0" t="s">
        <v>2917</v>
      </c>
      <c r="D96" s="0" t="s">
        <v>2957</v>
      </c>
      <c r="E96" s="0" t="s">
        <v>2958</v>
      </c>
      <c r="F96" s="0" t="s">
        <v>2742</v>
      </c>
      <c r="G96" s="0" t="s">
        <v>2959</v>
      </c>
    </row>
    <row customHeight="1" ht="11.25">
      <c r="A97" s="375" t="s">
        <v>16</v>
      </c>
      <c r="B97" s="0" t="s">
        <v>2916</v>
      </c>
      <c r="C97" s="0" t="s">
        <v>2917</v>
      </c>
      <c r="D97" s="0" t="s">
        <v>2960</v>
      </c>
      <c r="E97" s="0" t="s">
        <v>2961</v>
      </c>
      <c r="F97" s="0" t="s">
        <v>2770</v>
      </c>
      <c r="G97" s="0" t="s">
        <v>2962</v>
      </c>
    </row>
    <row customHeight="1" ht="11.25">
      <c r="A98" s="375" t="s">
        <v>16</v>
      </c>
      <c r="B98" s="0" t="s">
        <v>2916</v>
      </c>
      <c r="C98" s="0" t="s">
        <v>2917</v>
      </c>
      <c r="D98" s="0" t="s">
        <v>2963</v>
      </c>
      <c r="E98" s="0" t="s">
        <v>2964</v>
      </c>
      <c r="F98" s="0" t="s">
        <v>2742</v>
      </c>
      <c r="G98" s="0" t="s">
        <v>2965</v>
      </c>
    </row>
    <row customHeight="1" ht="11.25">
      <c r="A99" s="375" t="s">
        <v>16</v>
      </c>
      <c r="B99" s="0" t="s">
        <v>2916</v>
      </c>
      <c r="C99" s="0" t="s">
        <v>2917</v>
      </c>
      <c r="D99" s="0" t="s">
        <v>2966</v>
      </c>
      <c r="E99" s="0" t="s">
        <v>2967</v>
      </c>
      <c r="F99" s="0" t="s">
        <v>2742</v>
      </c>
      <c r="G99" s="0" t="s">
        <v>2968</v>
      </c>
    </row>
    <row customHeight="1" ht="11.25">
      <c r="A100" s="375" t="s">
        <v>16</v>
      </c>
      <c r="B100" s="0" t="s">
        <v>2916</v>
      </c>
      <c r="C100" s="0" t="s">
        <v>2917</v>
      </c>
      <c r="D100" s="0" t="s">
        <v>2969</v>
      </c>
      <c r="E100" s="0" t="s">
        <v>2970</v>
      </c>
      <c r="F100" s="0" t="s">
        <v>2742</v>
      </c>
      <c r="G100" s="0" t="s">
        <v>2971</v>
      </c>
    </row>
    <row customHeight="1" ht="11.25">
      <c r="A101" s="375" t="s">
        <v>16</v>
      </c>
      <c r="B101" s="0" t="s">
        <v>2916</v>
      </c>
      <c r="C101" s="0" t="s">
        <v>2917</v>
      </c>
      <c r="D101" s="0" t="s">
        <v>2972</v>
      </c>
      <c r="E101" s="0" t="s">
        <v>2973</v>
      </c>
      <c r="F101" s="0" t="s">
        <v>2742</v>
      </c>
      <c r="G101" s="0" t="s">
        <v>2974</v>
      </c>
    </row>
    <row customHeight="1" ht="11.25">
      <c r="A102" s="375" t="s">
        <v>16</v>
      </c>
      <c r="B102" s="0" t="s">
        <v>2916</v>
      </c>
      <c r="C102" s="0" t="s">
        <v>2917</v>
      </c>
      <c r="D102" s="0" t="s">
        <v>2975</v>
      </c>
      <c r="E102" s="0" t="s">
        <v>2976</v>
      </c>
      <c r="F102" s="0" t="s">
        <v>2770</v>
      </c>
      <c r="G102" s="0" t="s">
        <v>2977</v>
      </c>
    </row>
    <row customHeight="1" ht="11.25">
      <c r="A103" s="375" t="s">
        <v>16</v>
      </c>
      <c r="B103" s="0" t="s">
        <v>2916</v>
      </c>
      <c r="C103" s="0" t="s">
        <v>2917</v>
      </c>
      <c r="D103" s="0" t="s">
        <v>2978</v>
      </c>
      <c r="E103" s="0" t="s">
        <v>2979</v>
      </c>
      <c r="F103" s="0" t="s">
        <v>2742</v>
      </c>
      <c r="G103" s="0" t="s">
        <v>2980</v>
      </c>
    </row>
    <row customHeight="1" ht="11.25">
      <c r="A104" s="375" t="s">
        <v>16</v>
      </c>
      <c r="B104" s="0" t="s">
        <v>2916</v>
      </c>
      <c r="C104" s="0" t="s">
        <v>2917</v>
      </c>
      <c r="D104" s="0" t="s">
        <v>2981</v>
      </c>
      <c r="E104" s="0" t="s">
        <v>2982</v>
      </c>
      <c r="F104" s="0" t="s">
        <v>2770</v>
      </c>
      <c r="G104" s="0" t="s">
        <v>2983</v>
      </c>
    </row>
    <row customHeight="1" ht="11.25">
      <c r="A105" s="375" t="s">
        <v>16</v>
      </c>
      <c r="B105" s="0" t="s">
        <v>2984</v>
      </c>
      <c r="C105" s="0" t="s">
        <v>2985</v>
      </c>
      <c r="D105" s="0" t="s">
        <v>2986</v>
      </c>
      <c r="E105" s="0" t="s">
        <v>2987</v>
      </c>
      <c r="F105" s="0" t="s">
        <v>2747</v>
      </c>
      <c r="G105" s="0" t="s">
        <v>2988</v>
      </c>
    </row>
    <row customHeight="1" ht="11.25">
      <c r="A106" s="375" t="s">
        <v>16</v>
      </c>
      <c r="B106" s="0" t="s">
        <v>2984</v>
      </c>
      <c r="C106" s="0" t="s">
        <v>2985</v>
      </c>
      <c r="D106" s="0" t="s">
        <v>2984</v>
      </c>
      <c r="E106" s="0" t="s">
        <v>2985</v>
      </c>
      <c r="F106" s="0" t="s">
        <v>2739</v>
      </c>
      <c r="G106" s="0" t="s">
        <v>2989</v>
      </c>
    </row>
    <row customHeight="1" ht="11.25">
      <c r="A107" s="375" t="s">
        <v>16</v>
      </c>
      <c r="B107" s="0" t="s">
        <v>2984</v>
      </c>
      <c r="C107" s="0" t="s">
        <v>2985</v>
      </c>
      <c r="D107" s="0" t="s">
        <v>2990</v>
      </c>
      <c r="E107" s="0" t="s">
        <v>2991</v>
      </c>
      <c r="F107" s="0" t="s">
        <v>2742</v>
      </c>
      <c r="G107" s="0" t="s">
        <v>2992</v>
      </c>
    </row>
    <row customHeight="1" ht="11.25">
      <c r="A108" s="375" t="s">
        <v>16</v>
      </c>
      <c r="B108" s="0" t="s">
        <v>2984</v>
      </c>
      <c r="C108" s="0" t="s">
        <v>2985</v>
      </c>
      <c r="D108" s="0" t="s">
        <v>2993</v>
      </c>
      <c r="E108" s="0" t="s">
        <v>2994</v>
      </c>
      <c r="F108" s="0" t="s">
        <v>2742</v>
      </c>
      <c r="G108" s="0" t="s">
        <v>2995</v>
      </c>
    </row>
    <row customHeight="1" ht="11.25">
      <c r="A109" s="375" t="s">
        <v>16</v>
      </c>
      <c r="B109" s="0" t="s">
        <v>2984</v>
      </c>
      <c r="C109" s="0" t="s">
        <v>2985</v>
      </c>
      <c r="D109" s="0" t="s">
        <v>2996</v>
      </c>
      <c r="E109" s="0" t="s">
        <v>2997</v>
      </c>
      <c r="F109" s="0" t="s">
        <v>2742</v>
      </c>
      <c r="G109" s="0" t="s">
        <v>2998</v>
      </c>
    </row>
    <row customHeight="1" ht="11.25">
      <c r="A110" s="375" t="s">
        <v>16</v>
      </c>
      <c r="B110" s="0" t="s">
        <v>2984</v>
      </c>
      <c r="C110" s="0" t="s">
        <v>2985</v>
      </c>
      <c r="D110" s="0" t="s">
        <v>2999</v>
      </c>
      <c r="E110" s="0" t="s">
        <v>3000</v>
      </c>
      <c r="F110" s="0" t="s">
        <v>2742</v>
      </c>
      <c r="G110" s="0" t="s">
        <v>3001</v>
      </c>
    </row>
    <row customHeight="1" ht="11.25">
      <c r="A111" s="375" t="s">
        <v>16</v>
      </c>
      <c r="B111" s="0" t="s">
        <v>3002</v>
      </c>
      <c r="C111" s="0" t="s">
        <v>3003</v>
      </c>
      <c r="D111" s="0" t="s">
        <v>3004</v>
      </c>
      <c r="E111" s="0" t="s">
        <v>3005</v>
      </c>
      <c r="F111" s="0" t="s">
        <v>2742</v>
      </c>
      <c r="G111" s="0" t="s">
        <v>3006</v>
      </c>
    </row>
    <row customHeight="1" ht="11.25">
      <c r="A112" s="375" t="s">
        <v>16</v>
      </c>
      <c r="B112" s="0" t="s">
        <v>3002</v>
      </c>
      <c r="C112" s="0" t="s">
        <v>3003</v>
      </c>
      <c r="D112" s="0" t="s">
        <v>3007</v>
      </c>
      <c r="E112" s="0" t="s">
        <v>3008</v>
      </c>
      <c r="F112" s="0" t="s">
        <v>2742</v>
      </c>
      <c r="G112" s="0" t="s">
        <v>3009</v>
      </c>
    </row>
    <row customHeight="1" ht="11.25">
      <c r="A113" s="375" t="s">
        <v>16</v>
      </c>
      <c r="B113" s="0" t="s">
        <v>3002</v>
      </c>
      <c r="C113" s="0" t="s">
        <v>3003</v>
      </c>
      <c r="D113" s="0" t="s">
        <v>3002</v>
      </c>
      <c r="E113" s="0" t="s">
        <v>3003</v>
      </c>
      <c r="F113" s="0" t="s">
        <v>2739</v>
      </c>
      <c r="G113" s="0" t="s">
        <v>3010</v>
      </c>
    </row>
    <row customHeight="1" ht="11.25">
      <c r="A114" s="375" t="s">
        <v>16</v>
      </c>
      <c r="B114" s="0" t="s">
        <v>3002</v>
      </c>
      <c r="C114" s="0" t="s">
        <v>3003</v>
      </c>
      <c r="D114" s="0" t="s">
        <v>3011</v>
      </c>
      <c r="E114" s="0" t="s">
        <v>3012</v>
      </c>
      <c r="F114" s="0" t="s">
        <v>2742</v>
      </c>
      <c r="G114" s="0" t="s">
        <v>3013</v>
      </c>
    </row>
    <row customHeight="1" ht="11.25">
      <c r="A115" s="375" t="s">
        <v>16</v>
      </c>
      <c r="B115" s="0" t="s">
        <v>3002</v>
      </c>
      <c r="C115" s="0" t="s">
        <v>3003</v>
      </c>
      <c r="D115" s="0" t="s">
        <v>3014</v>
      </c>
      <c r="E115" s="0" t="s">
        <v>3015</v>
      </c>
      <c r="F115" s="0" t="s">
        <v>2742</v>
      </c>
      <c r="G115" s="0" t="s">
        <v>3016</v>
      </c>
    </row>
    <row customHeight="1" ht="11.25">
      <c r="A116" s="375" t="s">
        <v>16</v>
      </c>
      <c r="B116" s="0" t="s">
        <v>3002</v>
      </c>
      <c r="C116" s="0" t="s">
        <v>3003</v>
      </c>
      <c r="D116" s="0" t="s">
        <v>3017</v>
      </c>
      <c r="E116" s="0" t="s">
        <v>3018</v>
      </c>
      <c r="F116" s="0" t="s">
        <v>2742</v>
      </c>
      <c r="G116" s="0" t="s">
        <v>3019</v>
      </c>
    </row>
    <row customHeight="1" ht="11.25">
      <c r="A117" s="375" t="s">
        <v>16</v>
      </c>
      <c r="B117" s="0" t="s">
        <v>3002</v>
      </c>
      <c r="C117" s="0" t="s">
        <v>3003</v>
      </c>
      <c r="D117" s="0" t="s">
        <v>3020</v>
      </c>
      <c r="E117" s="0" t="s">
        <v>3021</v>
      </c>
      <c r="F117" s="0" t="s">
        <v>2742</v>
      </c>
      <c r="G117" s="0" t="s">
        <v>3022</v>
      </c>
    </row>
    <row customHeight="1" ht="11.25">
      <c r="A118" s="375" t="s">
        <v>16</v>
      </c>
      <c r="B118" s="0" t="s">
        <v>3002</v>
      </c>
      <c r="C118" s="0" t="s">
        <v>3003</v>
      </c>
      <c r="D118" s="0" t="s">
        <v>3023</v>
      </c>
      <c r="E118" s="0" t="s">
        <v>3024</v>
      </c>
      <c r="F118" s="0" t="s">
        <v>2742</v>
      </c>
      <c r="G118" s="0" t="s">
        <v>3025</v>
      </c>
    </row>
    <row customHeight="1" ht="11.25">
      <c r="A119" s="375" t="s">
        <v>16</v>
      </c>
      <c r="B119" s="0" t="s">
        <v>3002</v>
      </c>
      <c r="C119" s="0" t="s">
        <v>3003</v>
      </c>
      <c r="D119" s="0" t="s">
        <v>3026</v>
      </c>
      <c r="E119" s="0" t="s">
        <v>3027</v>
      </c>
      <c r="F119" s="0" t="s">
        <v>2742</v>
      </c>
      <c r="G119" s="0" t="s">
        <v>3028</v>
      </c>
    </row>
    <row customHeight="1" ht="11.25">
      <c r="A120" s="375" t="s">
        <v>16</v>
      </c>
      <c r="B120" s="0" t="s">
        <v>3002</v>
      </c>
      <c r="C120" s="0" t="s">
        <v>3003</v>
      </c>
      <c r="D120" s="0" t="s">
        <v>3029</v>
      </c>
      <c r="E120" s="0" t="s">
        <v>3030</v>
      </c>
      <c r="F120" s="0" t="s">
        <v>2742</v>
      </c>
      <c r="G120" s="0" t="s">
        <v>3031</v>
      </c>
    </row>
    <row customHeight="1" ht="11.25">
      <c r="A121" s="375" t="s">
        <v>16</v>
      </c>
      <c r="B121" s="0" t="s">
        <v>3002</v>
      </c>
      <c r="C121" s="0" t="s">
        <v>3003</v>
      </c>
      <c r="D121" s="0" t="s">
        <v>3032</v>
      </c>
      <c r="E121" s="0" t="s">
        <v>3033</v>
      </c>
      <c r="F121" s="0" t="s">
        <v>2742</v>
      </c>
      <c r="G121" s="0" t="s">
        <v>3034</v>
      </c>
    </row>
    <row customHeight="1" ht="11.25">
      <c r="A122" s="375" t="s">
        <v>16</v>
      </c>
      <c r="B122" s="0" t="s">
        <v>3035</v>
      </c>
      <c r="C122" s="0" t="s">
        <v>3036</v>
      </c>
      <c r="D122" s="0" t="s">
        <v>3037</v>
      </c>
      <c r="E122" s="0" t="s">
        <v>3038</v>
      </c>
      <c r="F122" s="0" t="s">
        <v>2742</v>
      </c>
      <c r="G122" s="0" t="s">
        <v>3039</v>
      </c>
    </row>
    <row customHeight="1" ht="11.25">
      <c r="A123" s="375" t="s">
        <v>16</v>
      </c>
      <c r="B123" s="0" t="s">
        <v>3035</v>
      </c>
      <c r="C123" s="0" t="s">
        <v>3036</v>
      </c>
      <c r="D123" s="0" t="s">
        <v>3040</v>
      </c>
      <c r="E123" s="0" t="s">
        <v>3041</v>
      </c>
      <c r="F123" s="0" t="s">
        <v>2742</v>
      </c>
      <c r="G123" s="0" t="s">
        <v>3042</v>
      </c>
    </row>
    <row customHeight="1" ht="11.25">
      <c r="A124" s="375" t="s">
        <v>16</v>
      </c>
      <c r="B124" s="0" t="s">
        <v>3035</v>
      </c>
      <c r="C124" s="0" t="s">
        <v>3036</v>
      </c>
      <c r="D124" s="0" t="s">
        <v>3035</v>
      </c>
      <c r="E124" s="0" t="s">
        <v>3036</v>
      </c>
      <c r="F124" s="0" t="s">
        <v>2739</v>
      </c>
      <c r="G124" s="0" t="s">
        <v>3043</v>
      </c>
    </row>
    <row customHeight="1" ht="11.25">
      <c r="A125" s="375" t="s">
        <v>16</v>
      </c>
      <c r="B125" s="0" t="s">
        <v>3035</v>
      </c>
      <c r="C125" s="0" t="s">
        <v>3036</v>
      </c>
      <c r="D125" s="0" t="s">
        <v>3044</v>
      </c>
      <c r="E125" s="0" t="s">
        <v>3045</v>
      </c>
      <c r="F125" s="0" t="s">
        <v>2770</v>
      </c>
      <c r="G125" s="0" t="s">
        <v>3046</v>
      </c>
    </row>
    <row customHeight="1" ht="11.25">
      <c r="A126" s="375" t="s">
        <v>16</v>
      </c>
      <c r="B126" s="0" t="s">
        <v>3035</v>
      </c>
      <c r="C126" s="0" t="s">
        <v>3036</v>
      </c>
      <c r="D126" s="0" t="s">
        <v>3047</v>
      </c>
      <c r="E126" s="0" t="s">
        <v>3048</v>
      </c>
      <c r="F126" s="0" t="s">
        <v>2742</v>
      </c>
      <c r="G126" s="0" t="s">
        <v>3049</v>
      </c>
    </row>
    <row customHeight="1" ht="11.25">
      <c r="A127" s="375" t="s">
        <v>16</v>
      </c>
      <c r="B127" s="0" t="s">
        <v>3035</v>
      </c>
      <c r="C127" s="0" t="s">
        <v>3036</v>
      </c>
      <c r="D127" s="0" t="s">
        <v>3050</v>
      </c>
      <c r="E127" s="0" t="s">
        <v>3051</v>
      </c>
      <c r="F127" s="0" t="s">
        <v>2742</v>
      </c>
      <c r="G127" s="0" t="s">
        <v>3052</v>
      </c>
    </row>
    <row customHeight="1" ht="11.25">
      <c r="A128" s="375" t="s">
        <v>16</v>
      </c>
      <c r="B128" s="0" t="s">
        <v>3035</v>
      </c>
      <c r="C128" s="0" t="s">
        <v>3036</v>
      </c>
      <c r="D128" s="0" t="s">
        <v>3053</v>
      </c>
      <c r="E128" s="0" t="s">
        <v>3054</v>
      </c>
      <c r="F128" s="0" t="s">
        <v>2742</v>
      </c>
      <c r="G128" s="0" t="s">
        <v>3055</v>
      </c>
    </row>
    <row customHeight="1" ht="11.25">
      <c r="A129" s="375" t="s">
        <v>16</v>
      </c>
      <c r="B129" s="0" t="s">
        <v>3056</v>
      </c>
      <c r="C129" s="0" t="s">
        <v>3057</v>
      </c>
      <c r="D129" s="0" t="s">
        <v>3058</v>
      </c>
      <c r="E129" s="0" t="s">
        <v>3059</v>
      </c>
      <c r="F129" s="0" t="s">
        <v>2742</v>
      </c>
      <c r="G129" s="0" t="s">
        <v>3060</v>
      </c>
    </row>
    <row customHeight="1" ht="11.25">
      <c r="A130" s="375" t="s">
        <v>16</v>
      </c>
      <c r="B130" s="0" t="s">
        <v>3056</v>
      </c>
      <c r="C130" s="0" t="s">
        <v>3057</v>
      </c>
      <c r="D130" s="0" t="s">
        <v>3061</v>
      </c>
      <c r="E130" s="0" t="s">
        <v>3062</v>
      </c>
      <c r="F130" s="0" t="s">
        <v>2742</v>
      </c>
      <c r="G130" s="0" t="s">
        <v>3063</v>
      </c>
    </row>
    <row customHeight="1" ht="11.25">
      <c r="A131" s="375" t="s">
        <v>16</v>
      </c>
      <c r="B131" s="0" t="s">
        <v>3056</v>
      </c>
      <c r="C131" s="0" t="s">
        <v>3057</v>
      </c>
      <c r="D131" s="0" t="s">
        <v>3064</v>
      </c>
      <c r="E131" s="0" t="s">
        <v>3065</v>
      </c>
      <c r="F131" s="0" t="s">
        <v>2742</v>
      </c>
      <c r="G131" s="0" t="s">
        <v>3066</v>
      </c>
    </row>
    <row customHeight="1" ht="11.25">
      <c r="A132" s="375" t="s">
        <v>16</v>
      </c>
      <c r="B132" s="0" t="s">
        <v>3056</v>
      </c>
      <c r="C132" s="0" t="s">
        <v>3057</v>
      </c>
      <c r="D132" s="0" t="s">
        <v>3067</v>
      </c>
      <c r="E132" s="0" t="s">
        <v>3068</v>
      </c>
      <c r="F132" s="0" t="s">
        <v>2742</v>
      </c>
      <c r="G132" s="0" t="s">
        <v>3069</v>
      </c>
    </row>
    <row customHeight="1" ht="11.25">
      <c r="A133" s="375" t="s">
        <v>16</v>
      </c>
      <c r="B133" s="0" t="s">
        <v>3056</v>
      </c>
      <c r="C133" s="0" t="s">
        <v>3057</v>
      </c>
      <c r="D133" s="0" t="s">
        <v>3056</v>
      </c>
      <c r="E133" s="0" t="s">
        <v>3057</v>
      </c>
      <c r="F133" s="0" t="s">
        <v>2739</v>
      </c>
      <c r="G133" s="0" t="s">
        <v>3070</v>
      </c>
    </row>
    <row customHeight="1" ht="11.25">
      <c r="A134" s="375" t="s">
        <v>16</v>
      </c>
      <c r="B134" s="0" t="s">
        <v>3056</v>
      </c>
      <c r="C134" s="0" t="s">
        <v>3057</v>
      </c>
      <c r="D134" s="0" t="s">
        <v>3071</v>
      </c>
      <c r="E134" s="0" t="s">
        <v>3072</v>
      </c>
      <c r="F134" s="0" t="s">
        <v>2742</v>
      </c>
      <c r="G134" s="0" t="s">
        <v>3073</v>
      </c>
    </row>
    <row customHeight="1" ht="11.25">
      <c r="A135" s="375" t="s">
        <v>16</v>
      </c>
      <c r="B135" s="0" t="s">
        <v>3056</v>
      </c>
      <c r="C135" s="0" t="s">
        <v>3057</v>
      </c>
      <c r="D135" s="0" t="s">
        <v>3074</v>
      </c>
      <c r="E135" s="0" t="s">
        <v>3075</v>
      </c>
      <c r="F135" s="0" t="s">
        <v>2742</v>
      </c>
      <c r="G135" s="0" t="s">
        <v>3076</v>
      </c>
    </row>
    <row customHeight="1" ht="11.25">
      <c r="A136" s="375" t="s">
        <v>16</v>
      </c>
      <c r="B136" s="0" t="s">
        <v>3056</v>
      </c>
      <c r="C136" s="0" t="s">
        <v>3057</v>
      </c>
      <c r="D136" s="0" t="s">
        <v>3077</v>
      </c>
      <c r="E136" s="0" t="s">
        <v>3078</v>
      </c>
      <c r="F136" s="0" t="s">
        <v>2742</v>
      </c>
      <c r="G136" s="0" t="s">
        <v>3079</v>
      </c>
    </row>
    <row customHeight="1" ht="11.25">
      <c r="A137" s="375" t="s">
        <v>16</v>
      </c>
      <c r="B137" s="0" t="s">
        <v>3056</v>
      </c>
      <c r="C137" s="0" t="s">
        <v>3057</v>
      </c>
      <c r="D137" s="0" t="s">
        <v>3080</v>
      </c>
      <c r="E137" s="0" t="s">
        <v>3081</v>
      </c>
      <c r="F137" s="0" t="s">
        <v>2742</v>
      </c>
      <c r="G137" s="0" t="s">
        <v>3082</v>
      </c>
    </row>
    <row customHeight="1" ht="11.25">
      <c r="A138" s="375" t="s">
        <v>16</v>
      </c>
      <c r="B138" s="0" t="s">
        <v>3056</v>
      </c>
      <c r="C138" s="0" t="s">
        <v>3057</v>
      </c>
      <c r="D138" s="0" t="s">
        <v>3083</v>
      </c>
      <c r="E138" s="0" t="s">
        <v>3084</v>
      </c>
      <c r="F138" s="0" t="s">
        <v>2742</v>
      </c>
      <c r="G138" s="0" t="s">
        <v>3085</v>
      </c>
    </row>
    <row customHeight="1" ht="11.25">
      <c r="A139" s="375" t="s">
        <v>16</v>
      </c>
      <c r="B139" s="0" t="s">
        <v>3056</v>
      </c>
      <c r="C139" s="0" t="s">
        <v>3057</v>
      </c>
      <c r="D139" s="0" t="s">
        <v>3086</v>
      </c>
      <c r="E139" s="0" t="s">
        <v>3087</v>
      </c>
      <c r="F139" s="0" t="s">
        <v>2742</v>
      </c>
      <c r="G139" s="0" t="s">
        <v>3088</v>
      </c>
    </row>
    <row customHeight="1" ht="11.25">
      <c r="A140" s="375" t="s">
        <v>16</v>
      </c>
      <c r="B140" s="0" t="s">
        <v>3056</v>
      </c>
      <c r="C140" s="0" t="s">
        <v>3057</v>
      </c>
      <c r="D140" s="0" t="s">
        <v>3089</v>
      </c>
      <c r="E140" s="0" t="s">
        <v>3090</v>
      </c>
      <c r="F140" s="0" t="s">
        <v>2742</v>
      </c>
      <c r="G140" s="0" t="s">
        <v>3091</v>
      </c>
    </row>
    <row customHeight="1" ht="11.25">
      <c r="A141" s="375" t="s">
        <v>16</v>
      </c>
      <c r="B141" s="0" t="s">
        <v>3056</v>
      </c>
      <c r="C141" s="0" t="s">
        <v>3057</v>
      </c>
      <c r="D141" s="0" t="s">
        <v>3092</v>
      </c>
      <c r="E141" s="0" t="s">
        <v>3093</v>
      </c>
      <c r="F141" s="0" t="s">
        <v>2742</v>
      </c>
      <c r="G141" s="0" t="s">
        <v>3094</v>
      </c>
    </row>
    <row customHeight="1" ht="11.25">
      <c r="A142" s="375" t="s">
        <v>16</v>
      </c>
      <c r="B142" s="0" t="s">
        <v>3056</v>
      </c>
      <c r="C142" s="0" t="s">
        <v>3057</v>
      </c>
      <c r="D142" s="0" t="s">
        <v>3095</v>
      </c>
      <c r="E142" s="0" t="s">
        <v>3096</v>
      </c>
      <c r="F142" s="0" t="s">
        <v>2742</v>
      </c>
      <c r="G142" s="0" t="s">
        <v>3097</v>
      </c>
    </row>
    <row customHeight="1" ht="11.25">
      <c r="A143" s="375" t="s">
        <v>16</v>
      </c>
      <c r="B143" s="0" t="s">
        <v>3056</v>
      </c>
      <c r="C143" s="0" t="s">
        <v>3057</v>
      </c>
      <c r="D143" s="0" t="s">
        <v>3098</v>
      </c>
      <c r="E143" s="0" t="s">
        <v>3099</v>
      </c>
      <c r="F143" s="0" t="s">
        <v>2742</v>
      </c>
      <c r="G143" s="0" t="s">
        <v>3100</v>
      </c>
    </row>
    <row customHeight="1" ht="11.25">
      <c r="A144" s="375" t="s">
        <v>16</v>
      </c>
      <c r="B144" s="0" t="s">
        <v>3056</v>
      </c>
      <c r="C144" s="0" t="s">
        <v>3057</v>
      </c>
      <c r="D144" s="0" t="s">
        <v>3101</v>
      </c>
      <c r="E144" s="0" t="s">
        <v>3102</v>
      </c>
      <c r="F144" s="0" t="s">
        <v>2742</v>
      </c>
      <c r="G144" s="0" t="s">
        <v>3103</v>
      </c>
    </row>
    <row customHeight="1" ht="11.25">
      <c r="A145" s="375" t="s">
        <v>16</v>
      </c>
      <c r="B145" s="0" t="s">
        <v>3056</v>
      </c>
      <c r="C145" s="0" t="s">
        <v>3057</v>
      </c>
      <c r="D145" s="0" t="s">
        <v>3104</v>
      </c>
      <c r="E145" s="0" t="s">
        <v>3105</v>
      </c>
      <c r="F145" s="0" t="s">
        <v>2742</v>
      </c>
      <c r="G145" s="0" t="s">
        <v>3106</v>
      </c>
    </row>
    <row customHeight="1" ht="11.25">
      <c r="A146" s="375" t="s">
        <v>16</v>
      </c>
      <c r="B146" s="0" t="s">
        <v>3056</v>
      </c>
      <c r="C146" s="0" t="s">
        <v>3057</v>
      </c>
      <c r="D146" s="0" t="s">
        <v>3107</v>
      </c>
      <c r="E146" s="0" t="s">
        <v>3108</v>
      </c>
      <c r="F146" s="0" t="s">
        <v>2742</v>
      </c>
      <c r="G146" s="0" t="s">
        <v>3109</v>
      </c>
    </row>
    <row customHeight="1" ht="11.25">
      <c r="A147" s="375" t="s">
        <v>16</v>
      </c>
      <c r="B147" s="0" t="s">
        <v>3056</v>
      </c>
      <c r="C147" s="0" t="s">
        <v>3057</v>
      </c>
      <c r="D147" s="0" t="s">
        <v>3110</v>
      </c>
      <c r="E147" s="0" t="s">
        <v>3111</v>
      </c>
      <c r="F147" s="0" t="s">
        <v>2742</v>
      </c>
      <c r="G147" s="0" t="s">
        <v>3112</v>
      </c>
    </row>
    <row customHeight="1" ht="11.25">
      <c r="A148" s="375" t="s">
        <v>16</v>
      </c>
      <c r="B148" s="0" t="s">
        <v>3056</v>
      </c>
      <c r="C148" s="0" t="s">
        <v>3057</v>
      </c>
      <c r="D148" s="0" t="s">
        <v>3113</v>
      </c>
      <c r="E148" s="0" t="s">
        <v>3114</v>
      </c>
      <c r="F148" s="0" t="s">
        <v>2742</v>
      </c>
      <c r="G148" s="0" t="s">
        <v>3115</v>
      </c>
    </row>
    <row customHeight="1" ht="11.25">
      <c r="A149" s="375" t="s">
        <v>16</v>
      </c>
      <c r="B149" s="0" t="s">
        <v>3056</v>
      </c>
      <c r="C149" s="0" t="s">
        <v>3057</v>
      </c>
      <c r="D149" s="0" t="s">
        <v>3116</v>
      </c>
      <c r="E149" s="0" t="s">
        <v>3117</v>
      </c>
      <c r="F149" s="0" t="s">
        <v>2747</v>
      </c>
      <c r="G149" s="0" t="s">
        <v>3118</v>
      </c>
    </row>
    <row customHeight="1" ht="11.25">
      <c r="A150" s="375" t="s">
        <v>16</v>
      </c>
      <c r="B150" s="0" t="s">
        <v>3119</v>
      </c>
      <c r="C150" s="0" t="s">
        <v>3120</v>
      </c>
      <c r="D150" s="0" t="s">
        <v>3121</v>
      </c>
      <c r="E150" s="0" t="s">
        <v>3122</v>
      </c>
      <c r="F150" s="0" t="s">
        <v>2742</v>
      </c>
      <c r="G150" s="0" t="s">
        <v>3123</v>
      </c>
    </row>
    <row customHeight="1" ht="11.25">
      <c r="A151" s="375" t="s">
        <v>16</v>
      </c>
      <c r="B151" s="0" t="s">
        <v>3119</v>
      </c>
      <c r="C151" s="0" t="s">
        <v>3120</v>
      </c>
      <c r="D151" s="0" t="s">
        <v>3124</v>
      </c>
      <c r="E151" s="0" t="s">
        <v>3125</v>
      </c>
      <c r="F151" s="0" t="s">
        <v>2742</v>
      </c>
      <c r="G151" s="0" t="s">
        <v>3126</v>
      </c>
    </row>
    <row customHeight="1" ht="11.25">
      <c r="A152" s="375" t="s">
        <v>16</v>
      </c>
      <c r="B152" s="0" t="s">
        <v>3119</v>
      </c>
      <c r="C152" s="0" t="s">
        <v>3120</v>
      </c>
      <c r="D152" s="0" t="s">
        <v>3119</v>
      </c>
      <c r="E152" s="0" t="s">
        <v>3120</v>
      </c>
      <c r="F152" s="0" t="s">
        <v>2739</v>
      </c>
      <c r="G152" s="0" t="s">
        <v>3127</v>
      </c>
    </row>
    <row customHeight="1" ht="11.25">
      <c r="A153" s="375" t="s">
        <v>16</v>
      </c>
      <c r="B153" s="0" t="s">
        <v>3119</v>
      </c>
      <c r="C153" s="0" t="s">
        <v>3120</v>
      </c>
      <c r="D153" s="0" t="s">
        <v>2861</v>
      </c>
      <c r="E153" s="0" t="s">
        <v>3128</v>
      </c>
      <c r="F153" s="0" t="s">
        <v>2742</v>
      </c>
      <c r="G153" s="0" t="s">
        <v>3129</v>
      </c>
    </row>
    <row customHeight="1" ht="11.25">
      <c r="A154" s="375" t="s">
        <v>16</v>
      </c>
      <c r="B154" s="0" t="s">
        <v>3119</v>
      </c>
      <c r="C154" s="0" t="s">
        <v>3120</v>
      </c>
      <c r="D154" s="0" t="s">
        <v>3130</v>
      </c>
      <c r="E154" s="0" t="s">
        <v>3131</v>
      </c>
      <c r="F154" s="0" t="s">
        <v>2742</v>
      </c>
      <c r="G154" s="0" t="s">
        <v>3132</v>
      </c>
    </row>
    <row customHeight="1" ht="11.25">
      <c r="A155" s="375" t="s">
        <v>16</v>
      </c>
      <c r="B155" s="0" t="s">
        <v>3119</v>
      </c>
      <c r="C155" s="0" t="s">
        <v>3120</v>
      </c>
      <c r="D155" s="0" t="s">
        <v>3133</v>
      </c>
      <c r="E155" s="0" t="s">
        <v>3134</v>
      </c>
      <c r="F155" s="0" t="s">
        <v>2742</v>
      </c>
      <c r="G155" s="0" t="s">
        <v>3135</v>
      </c>
    </row>
    <row customHeight="1" ht="11.25">
      <c r="A156" s="375" t="s">
        <v>16</v>
      </c>
      <c r="B156" s="0" t="s">
        <v>3119</v>
      </c>
      <c r="C156" s="0" t="s">
        <v>3120</v>
      </c>
      <c r="D156" s="0" t="s">
        <v>3136</v>
      </c>
      <c r="E156" s="0" t="s">
        <v>3137</v>
      </c>
      <c r="F156" s="0" t="s">
        <v>2742</v>
      </c>
      <c r="G156" s="0" t="s">
        <v>3138</v>
      </c>
    </row>
    <row customHeight="1" ht="11.25">
      <c r="A157" s="375" t="s">
        <v>16</v>
      </c>
      <c r="B157" s="0" t="s">
        <v>3119</v>
      </c>
      <c r="C157" s="0" t="s">
        <v>3120</v>
      </c>
      <c r="D157" s="0" t="s">
        <v>3139</v>
      </c>
      <c r="E157" s="0" t="s">
        <v>3140</v>
      </c>
      <c r="F157" s="0" t="s">
        <v>2742</v>
      </c>
      <c r="G157" s="0" t="s">
        <v>3141</v>
      </c>
    </row>
    <row customHeight="1" ht="11.25">
      <c r="A158" s="375" t="s">
        <v>16</v>
      </c>
      <c r="B158" s="0" t="s">
        <v>3119</v>
      </c>
      <c r="C158" s="0" t="s">
        <v>3120</v>
      </c>
      <c r="D158" s="0" t="s">
        <v>3142</v>
      </c>
      <c r="E158" s="0" t="s">
        <v>3143</v>
      </c>
      <c r="F158" s="0" t="s">
        <v>2742</v>
      </c>
      <c r="G158" s="0" t="s">
        <v>3144</v>
      </c>
    </row>
    <row customHeight="1" ht="11.25">
      <c r="A159" s="375" t="s">
        <v>16</v>
      </c>
      <c r="B159" s="0" t="s">
        <v>3145</v>
      </c>
      <c r="C159" s="0" t="s">
        <v>3146</v>
      </c>
      <c r="D159" s="0" t="s">
        <v>3147</v>
      </c>
      <c r="E159" s="0" t="s">
        <v>3148</v>
      </c>
      <c r="F159" s="0" t="s">
        <v>2742</v>
      </c>
      <c r="G159" s="0" t="s">
        <v>3149</v>
      </c>
    </row>
    <row customHeight="1" ht="11.25">
      <c r="A160" s="375" t="s">
        <v>16</v>
      </c>
      <c r="B160" s="0" t="s">
        <v>3145</v>
      </c>
      <c r="C160" s="0" t="s">
        <v>3146</v>
      </c>
      <c r="D160" s="0" t="s">
        <v>3150</v>
      </c>
      <c r="E160" s="0" t="s">
        <v>3151</v>
      </c>
      <c r="F160" s="0" t="s">
        <v>2742</v>
      </c>
      <c r="G160" s="0" t="s">
        <v>3152</v>
      </c>
    </row>
    <row customHeight="1" ht="11.25">
      <c r="A161" s="375" t="s">
        <v>16</v>
      </c>
      <c r="B161" s="0" t="s">
        <v>3145</v>
      </c>
      <c r="C161" s="0" t="s">
        <v>3146</v>
      </c>
      <c r="D161" s="0" t="s">
        <v>3153</v>
      </c>
      <c r="E161" s="0" t="s">
        <v>3154</v>
      </c>
      <c r="F161" s="0" t="s">
        <v>2742</v>
      </c>
      <c r="G161" s="0" t="s">
        <v>3155</v>
      </c>
    </row>
    <row customHeight="1" ht="11.25">
      <c r="A162" s="375" t="s">
        <v>16</v>
      </c>
      <c r="B162" s="0" t="s">
        <v>3145</v>
      </c>
      <c r="C162" s="0" t="s">
        <v>3146</v>
      </c>
      <c r="D162" s="0" t="s">
        <v>3156</v>
      </c>
      <c r="E162" s="0" t="s">
        <v>3157</v>
      </c>
      <c r="F162" s="0" t="s">
        <v>2742</v>
      </c>
      <c r="G162" s="0" t="s">
        <v>3158</v>
      </c>
    </row>
    <row customHeight="1" ht="11.25">
      <c r="A163" s="375" t="s">
        <v>16</v>
      </c>
      <c r="B163" s="0" t="s">
        <v>3145</v>
      </c>
      <c r="C163" s="0" t="s">
        <v>3146</v>
      </c>
      <c r="D163" s="0" t="s">
        <v>3145</v>
      </c>
      <c r="E163" s="0" t="s">
        <v>3146</v>
      </c>
      <c r="F163" s="0" t="s">
        <v>2739</v>
      </c>
      <c r="G163" s="0" t="s">
        <v>3159</v>
      </c>
    </row>
    <row customHeight="1" ht="11.25">
      <c r="A164" s="375" t="s">
        <v>16</v>
      </c>
      <c r="B164" s="0" t="s">
        <v>3145</v>
      </c>
      <c r="C164" s="0" t="s">
        <v>3146</v>
      </c>
      <c r="D164" s="0" t="s">
        <v>3160</v>
      </c>
      <c r="E164" s="0" t="s">
        <v>3161</v>
      </c>
      <c r="F164" s="0" t="s">
        <v>2747</v>
      </c>
      <c r="G164" s="0" t="s">
        <v>3162</v>
      </c>
    </row>
    <row customHeight="1" ht="11.25">
      <c r="A165" s="375" t="s">
        <v>16</v>
      </c>
      <c r="B165" s="0" t="s">
        <v>3145</v>
      </c>
      <c r="C165" s="0" t="s">
        <v>3146</v>
      </c>
      <c r="D165" s="0" t="s">
        <v>3163</v>
      </c>
      <c r="E165" s="0" t="s">
        <v>3164</v>
      </c>
      <c r="F165" s="0" t="s">
        <v>2742</v>
      </c>
      <c r="G165" s="0" t="s">
        <v>3165</v>
      </c>
    </row>
    <row customHeight="1" ht="11.25">
      <c r="A166" s="375" t="s">
        <v>16</v>
      </c>
      <c r="B166" s="0" t="s">
        <v>3145</v>
      </c>
      <c r="C166" s="0" t="s">
        <v>3146</v>
      </c>
      <c r="D166" s="0" t="s">
        <v>3166</v>
      </c>
      <c r="E166" s="0" t="s">
        <v>3167</v>
      </c>
      <c r="F166" s="0" t="s">
        <v>2742</v>
      </c>
      <c r="G166" s="0" t="s">
        <v>3168</v>
      </c>
    </row>
    <row customHeight="1" ht="11.25">
      <c r="A167" s="375" t="s">
        <v>16</v>
      </c>
      <c r="B167" s="0" t="s">
        <v>3145</v>
      </c>
      <c r="C167" s="0" t="s">
        <v>3146</v>
      </c>
      <c r="D167" s="0" t="s">
        <v>3169</v>
      </c>
      <c r="E167" s="0" t="s">
        <v>3170</v>
      </c>
      <c r="F167" s="0" t="s">
        <v>2742</v>
      </c>
      <c r="G167" s="0" t="s">
        <v>3171</v>
      </c>
    </row>
    <row customHeight="1" ht="11.25">
      <c r="A168" s="375" t="s">
        <v>16</v>
      </c>
      <c r="B168" s="0" t="s">
        <v>3145</v>
      </c>
      <c r="C168" s="0" t="s">
        <v>3146</v>
      </c>
      <c r="D168" s="0" t="s">
        <v>3172</v>
      </c>
      <c r="E168" s="0" t="s">
        <v>3173</v>
      </c>
      <c r="F168" s="0" t="s">
        <v>2742</v>
      </c>
      <c r="G168" s="0" t="s">
        <v>3174</v>
      </c>
    </row>
    <row customHeight="1" ht="11.25">
      <c r="A169" s="375" t="s">
        <v>16</v>
      </c>
      <c r="B169" s="0" t="s">
        <v>3145</v>
      </c>
      <c r="C169" s="0" t="s">
        <v>3146</v>
      </c>
      <c r="D169" s="0" t="s">
        <v>3175</v>
      </c>
      <c r="E169" s="0" t="s">
        <v>3176</v>
      </c>
      <c r="F169" s="0" t="s">
        <v>2742</v>
      </c>
      <c r="G169" s="0" t="s">
        <v>3177</v>
      </c>
    </row>
    <row customHeight="1" ht="11.25">
      <c r="A170" s="375" t="s">
        <v>16</v>
      </c>
      <c r="B170" s="0" t="s">
        <v>3145</v>
      </c>
      <c r="C170" s="0" t="s">
        <v>3146</v>
      </c>
      <c r="D170" s="0" t="s">
        <v>3178</v>
      </c>
      <c r="E170" s="0" t="s">
        <v>3179</v>
      </c>
      <c r="F170" s="0" t="s">
        <v>2742</v>
      </c>
      <c r="G170" s="0" t="s">
        <v>3180</v>
      </c>
    </row>
    <row customHeight="1" ht="11.25">
      <c r="A171" s="375" t="s">
        <v>16</v>
      </c>
      <c r="B171" s="0" t="s">
        <v>3145</v>
      </c>
      <c r="C171" s="0" t="s">
        <v>3146</v>
      </c>
      <c r="D171" s="0" t="s">
        <v>3181</v>
      </c>
      <c r="E171" s="0" t="s">
        <v>3182</v>
      </c>
      <c r="F171" s="0" t="s">
        <v>2742</v>
      </c>
      <c r="G171" s="0" t="s">
        <v>3183</v>
      </c>
    </row>
    <row customHeight="1" ht="11.25">
      <c r="A172" s="375" t="s">
        <v>16</v>
      </c>
      <c r="B172" s="0" t="s">
        <v>3145</v>
      </c>
      <c r="C172" s="0" t="s">
        <v>3146</v>
      </c>
      <c r="D172" s="0" t="s">
        <v>3184</v>
      </c>
      <c r="E172" s="0" t="s">
        <v>3185</v>
      </c>
      <c r="F172" s="0" t="s">
        <v>2742</v>
      </c>
      <c r="G172" s="0" t="s">
        <v>3186</v>
      </c>
    </row>
    <row customHeight="1" ht="11.25">
      <c r="A173" s="375" t="s">
        <v>16</v>
      </c>
      <c r="B173" s="0" t="s">
        <v>3145</v>
      </c>
      <c r="C173" s="0" t="s">
        <v>3146</v>
      </c>
      <c r="D173" s="0" t="s">
        <v>3187</v>
      </c>
      <c r="E173" s="0" t="s">
        <v>3188</v>
      </c>
      <c r="F173" s="0" t="s">
        <v>2742</v>
      </c>
      <c r="G173" s="0" t="s">
        <v>3189</v>
      </c>
    </row>
    <row customHeight="1" ht="11.25">
      <c r="A174" s="375" t="s">
        <v>16</v>
      </c>
      <c r="B174" s="0" t="s">
        <v>3145</v>
      </c>
      <c r="C174" s="0" t="s">
        <v>3146</v>
      </c>
      <c r="D174" s="0" t="s">
        <v>3190</v>
      </c>
      <c r="E174" s="0" t="s">
        <v>3191</v>
      </c>
      <c r="F174" s="0" t="s">
        <v>2742</v>
      </c>
      <c r="G174" s="0" t="s">
        <v>3192</v>
      </c>
    </row>
    <row customHeight="1" ht="11.25">
      <c r="A175" s="375" t="s">
        <v>16</v>
      </c>
      <c r="B175" s="0" t="s">
        <v>111</v>
      </c>
      <c r="C175" s="0" t="s">
        <v>3193</v>
      </c>
      <c r="D175" s="0" t="s">
        <v>3194</v>
      </c>
      <c r="E175" s="0" t="s">
        <v>3195</v>
      </c>
      <c r="F175" s="0" t="s">
        <v>2742</v>
      </c>
      <c r="G175" s="0" t="s">
        <v>3196</v>
      </c>
    </row>
    <row customHeight="1" ht="11.25">
      <c r="A176" s="375" t="s">
        <v>16</v>
      </c>
      <c r="B176" s="0" t="s">
        <v>111</v>
      </c>
      <c r="C176" s="0" t="s">
        <v>3193</v>
      </c>
      <c r="D176" s="0" t="s">
        <v>3197</v>
      </c>
      <c r="E176" s="0" t="s">
        <v>3198</v>
      </c>
      <c r="F176" s="0" t="s">
        <v>2742</v>
      </c>
      <c r="G176" s="0" t="s">
        <v>3199</v>
      </c>
    </row>
    <row customHeight="1" ht="11.25">
      <c r="A177" s="375" t="s">
        <v>16</v>
      </c>
      <c r="B177" s="0" t="s">
        <v>111</v>
      </c>
      <c r="C177" s="0" t="s">
        <v>3193</v>
      </c>
      <c r="D177" s="0" t="s">
        <v>3200</v>
      </c>
      <c r="E177" s="0" t="s">
        <v>3201</v>
      </c>
      <c r="F177" s="0" t="s">
        <v>2742</v>
      </c>
      <c r="G177" s="0" t="s">
        <v>3202</v>
      </c>
    </row>
    <row customHeight="1" ht="11.25">
      <c r="A178" s="375" t="s">
        <v>16</v>
      </c>
      <c r="B178" s="0" t="s">
        <v>111</v>
      </c>
      <c r="C178" s="0" t="s">
        <v>3193</v>
      </c>
      <c r="D178" s="0" t="s">
        <v>112</v>
      </c>
      <c r="E178" s="0" t="s">
        <v>113</v>
      </c>
      <c r="F178" s="0" t="s">
        <v>2742</v>
      </c>
      <c r="G178" s="0" t="s">
        <v>110</v>
      </c>
    </row>
    <row customHeight="1" ht="11.25">
      <c r="A179" s="375" t="s">
        <v>16</v>
      </c>
      <c r="B179" s="0" t="s">
        <v>111</v>
      </c>
      <c r="C179" s="0" t="s">
        <v>3193</v>
      </c>
      <c r="D179" s="0" t="s">
        <v>3203</v>
      </c>
      <c r="E179" s="0" t="s">
        <v>3204</v>
      </c>
      <c r="F179" s="0" t="s">
        <v>2742</v>
      </c>
      <c r="G179" s="0" t="s">
        <v>3205</v>
      </c>
    </row>
    <row customHeight="1" ht="11.25">
      <c r="A180" s="375" t="s">
        <v>16</v>
      </c>
      <c r="B180" s="0" t="s">
        <v>111</v>
      </c>
      <c r="C180" s="0" t="s">
        <v>3193</v>
      </c>
      <c r="D180" s="0" t="s">
        <v>3206</v>
      </c>
      <c r="E180" s="0" t="s">
        <v>3207</v>
      </c>
      <c r="F180" s="0" t="s">
        <v>2742</v>
      </c>
      <c r="G180" s="0" t="s">
        <v>3208</v>
      </c>
    </row>
    <row customHeight="1" ht="11.25">
      <c r="A181" s="375" t="s">
        <v>16</v>
      </c>
      <c r="B181" s="0" t="s">
        <v>111</v>
      </c>
      <c r="C181" s="0" t="s">
        <v>3193</v>
      </c>
      <c r="D181" s="0" t="s">
        <v>3209</v>
      </c>
      <c r="E181" s="0" t="s">
        <v>3210</v>
      </c>
      <c r="F181" s="0" t="s">
        <v>2742</v>
      </c>
      <c r="G181" s="0" t="s">
        <v>3211</v>
      </c>
    </row>
    <row customHeight="1" ht="11.25">
      <c r="A182" s="375" t="s">
        <v>16</v>
      </c>
      <c r="B182" s="0" t="s">
        <v>111</v>
      </c>
      <c r="C182" s="0" t="s">
        <v>3193</v>
      </c>
      <c r="D182" s="0" t="s">
        <v>111</v>
      </c>
      <c r="E182" s="0" t="s">
        <v>3193</v>
      </c>
      <c r="F182" s="0" t="s">
        <v>2739</v>
      </c>
      <c r="G182" s="0" t="s">
        <v>3212</v>
      </c>
    </row>
    <row customHeight="1" ht="11.25">
      <c r="A183" s="375" t="s">
        <v>16</v>
      </c>
      <c r="B183" s="0" t="s">
        <v>111</v>
      </c>
      <c r="C183" s="0" t="s">
        <v>3193</v>
      </c>
      <c r="D183" s="0" t="s">
        <v>3213</v>
      </c>
      <c r="E183" s="0" t="s">
        <v>3214</v>
      </c>
      <c r="F183" s="0" t="s">
        <v>2742</v>
      </c>
      <c r="G183" s="0" t="s">
        <v>3215</v>
      </c>
    </row>
    <row customHeight="1" ht="11.25">
      <c r="A184" s="375" t="s">
        <v>16</v>
      </c>
      <c r="B184" s="0" t="s">
        <v>111</v>
      </c>
      <c r="C184" s="0" t="s">
        <v>3193</v>
      </c>
      <c r="D184" s="0" t="s">
        <v>115</v>
      </c>
      <c r="E184" s="0" t="s">
        <v>116</v>
      </c>
      <c r="F184" s="0" t="s">
        <v>2742</v>
      </c>
      <c r="G184" s="0" t="s">
        <v>114</v>
      </c>
    </row>
    <row customHeight="1" ht="11.25">
      <c r="A185" s="375" t="s">
        <v>16</v>
      </c>
      <c r="B185" s="0" t="s">
        <v>111</v>
      </c>
      <c r="C185" s="0" t="s">
        <v>3193</v>
      </c>
      <c r="D185" s="0" t="s">
        <v>3216</v>
      </c>
      <c r="E185" s="0" t="s">
        <v>3217</v>
      </c>
      <c r="F185" s="0" t="s">
        <v>2742</v>
      </c>
      <c r="G185" s="0" t="s">
        <v>3218</v>
      </c>
    </row>
    <row customHeight="1" ht="11.25">
      <c r="A186" s="375" t="s">
        <v>16</v>
      </c>
      <c r="B186" s="0" t="s">
        <v>111</v>
      </c>
      <c r="C186" s="0" t="s">
        <v>3193</v>
      </c>
      <c r="D186" s="0" t="s">
        <v>2844</v>
      </c>
      <c r="E186" s="0" t="s">
        <v>3219</v>
      </c>
      <c r="F186" s="0" t="s">
        <v>2742</v>
      </c>
      <c r="G186" s="0" t="s">
        <v>3220</v>
      </c>
    </row>
    <row customHeight="1" ht="11.25">
      <c r="A187" s="375" t="s">
        <v>16</v>
      </c>
      <c r="B187" s="0" t="s">
        <v>111</v>
      </c>
      <c r="C187" s="0" t="s">
        <v>3193</v>
      </c>
      <c r="D187" s="0" t="s">
        <v>3221</v>
      </c>
      <c r="E187" s="0" t="s">
        <v>3222</v>
      </c>
      <c r="F187" s="0" t="s">
        <v>2742</v>
      </c>
      <c r="G187" s="0" t="s">
        <v>3223</v>
      </c>
    </row>
    <row customHeight="1" ht="11.25">
      <c r="A188" s="375" t="s">
        <v>16</v>
      </c>
      <c r="B188" s="0" t="s">
        <v>111</v>
      </c>
      <c r="C188" s="0" t="s">
        <v>3193</v>
      </c>
      <c r="D188" s="0" t="s">
        <v>3224</v>
      </c>
      <c r="E188" s="0" t="s">
        <v>3225</v>
      </c>
      <c r="F188" s="0" t="s">
        <v>2742</v>
      </c>
      <c r="G188" s="0" t="s">
        <v>3226</v>
      </c>
    </row>
    <row customHeight="1" ht="11.25">
      <c r="A189" s="375" t="s">
        <v>16</v>
      </c>
      <c r="B189" s="0" t="s">
        <v>111</v>
      </c>
      <c r="C189" s="0" t="s">
        <v>3193</v>
      </c>
      <c r="D189" s="0" t="s">
        <v>3227</v>
      </c>
      <c r="E189" s="0" t="s">
        <v>3228</v>
      </c>
      <c r="F189" s="0" t="s">
        <v>2742</v>
      </c>
      <c r="G189" s="0" t="s">
        <v>3229</v>
      </c>
    </row>
    <row customHeight="1" ht="11.25">
      <c r="A190" s="375" t="s">
        <v>16</v>
      </c>
      <c r="B190" s="0" t="s">
        <v>3230</v>
      </c>
      <c r="C190" s="0" t="s">
        <v>3231</v>
      </c>
      <c r="D190" s="0" t="s">
        <v>3232</v>
      </c>
      <c r="E190" s="0" t="s">
        <v>3233</v>
      </c>
      <c r="F190" s="0" t="s">
        <v>2742</v>
      </c>
      <c r="G190" s="0" t="s">
        <v>3234</v>
      </c>
    </row>
    <row customHeight="1" ht="11.25">
      <c r="A191" s="375" t="s">
        <v>16</v>
      </c>
      <c r="B191" s="0" t="s">
        <v>3230</v>
      </c>
      <c r="C191" s="0" t="s">
        <v>3231</v>
      </c>
      <c r="D191" s="0" t="s">
        <v>3235</v>
      </c>
      <c r="E191" s="0" t="s">
        <v>3236</v>
      </c>
      <c r="F191" s="0" t="s">
        <v>2742</v>
      </c>
      <c r="G191" s="0" t="s">
        <v>3237</v>
      </c>
    </row>
    <row customHeight="1" ht="11.25">
      <c r="A192" s="375" t="s">
        <v>16</v>
      </c>
      <c r="B192" s="0" t="s">
        <v>3230</v>
      </c>
      <c r="C192" s="0" t="s">
        <v>3231</v>
      </c>
      <c r="D192" s="0" t="s">
        <v>3238</v>
      </c>
      <c r="E192" s="0" t="s">
        <v>3239</v>
      </c>
      <c r="F192" s="0" t="s">
        <v>2742</v>
      </c>
      <c r="G192" s="0" t="s">
        <v>3240</v>
      </c>
    </row>
    <row customHeight="1" ht="11.25">
      <c r="A193" s="375" t="s">
        <v>16</v>
      </c>
      <c r="B193" s="0" t="s">
        <v>3230</v>
      </c>
      <c r="C193" s="0" t="s">
        <v>3231</v>
      </c>
      <c r="D193" s="0" t="s">
        <v>3241</v>
      </c>
      <c r="E193" s="0" t="s">
        <v>3242</v>
      </c>
      <c r="F193" s="0" t="s">
        <v>2742</v>
      </c>
      <c r="G193" s="0" t="s">
        <v>3243</v>
      </c>
    </row>
    <row customHeight="1" ht="11.25">
      <c r="A194" s="375" t="s">
        <v>16</v>
      </c>
      <c r="B194" s="0" t="s">
        <v>3230</v>
      </c>
      <c r="C194" s="0" t="s">
        <v>3231</v>
      </c>
      <c r="D194" s="0" t="s">
        <v>3244</v>
      </c>
      <c r="E194" s="0" t="s">
        <v>3245</v>
      </c>
      <c r="F194" s="0" t="s">
        <v>2742</v>
      </c>
      <c r="G194" s="0" t="s">
        <v>3246</v>
      </c>
    </row>
    <row customHeight="1" ht="11.25">
      <c r="A195" s="375" t="s">
        <v>16</v>
      </c>
      <c r="B195" s="0" t="s">
        <v>3230</v>
      </c>
      <c r="C195" s="0" t="s">
        <v>3231</v>
      </c>
      <c r="D195" s="0" t="s">
        <v>3247</v>
      </c>
      <c r="E195" s="0" t="s">
        <v>3248</v>
      </c>
      <c r="F195" s="0" t="s">
        <v>2742</v>
      </c>
      <c r="G195" s="0" t="s">
        <v>3249</v>
      </c>
    </row>
    <row customHeight="1" ht="11.25">
      <c r="A196" s="375" t="s">
        <v>16</v>
      </c>
      <c r="B196" s="0" t="s">
        <v>3230</v>
      </c>
      <c r="C196" s="0" t="s">
        <v>3231</v>
      </c>
      <c r="D196" s="0" t="s">
        <v>3250</v>
      </c>
      <c r="E196" s="0" t="s">
        <v>3251</v>
      </c>
      <c r="F196" s="0" t="s">
        <v>2742</v>
      </c>
      <c r="G196" s="0" t="s">
        <v>3252</v>
      </c>
    </row>
    <row customHeight="1" ht="11.25">
      <c r="A197" s="375" t="s">
        <v>16</v>
      </c>
      <c r="B197" s="0" t="s">
        <v>3230</v>
      </c>
      <c r="C197" s="0" t="s">
        <v>3231</v>
      </c>
      <c r="D197" s="0" t="s">
        <v>3053</v>
      </c>
      <c r="E197" s="0" t="s">
        <v>3253</v>
      </c>
      <c r="F197" s="0" t="s">
        <v>2742</v>
      </c>
      <c r="G197" s="0" t="s">
        <v>3254</v>
      </c>
    </row>
    <row customHeight="1" ht="11.25">
      <c r="A198" s="375" t="s">
        <v>16</v>
      </c>
      <c r="B198" s="0" t="s">
        <v>3230</v>
      </c>
      <c r="C198" s="0" t="s">
        <v>3231</v>
      </c>
      <c r="D198" s="0" t="s">
        <v>3255</v>
      </c>
      <c r="E198" s="0" t="s">
        <v>3256</v>
      </c>
      <c r="F198" s="0" t="s">
        <v>2742</v>
      </c>
      <c r="G198" s="0" t="s">
        <v>3257</v>
      </c>
    </row>
    <row customHeight="1" ht="11.25">
      <c r="A199" s="375" t="s">
        <v>16</v>
      </c>
      <c r="B199" s="0" t="s">
        <v>3230</v>
      </c>
      <c r="C199" s="0" t="s">
        <v>3231</v>
      </c>
      <c r="D199" s="0" t="s">
        <v>3230</v>
      </c>
      <c r="E199" s="0" t="s">
        <v>3231</v>
      </c>
      <c r="F199" s="0" t="s">
        <v>2739</v>
      </c>
      <c r="G199" s="0" t="s">
        <v>3258</v>
      </c>
    </row>
    <row customHeight="1" ht="11.25">
      <c r="A200" s="375" t="s">
        <v>16</v>
      </c>
      <c r="B200" s="0" t="s">
        <v>3230</v>
      </c>
      <c r="C200" s="0" t="s">
        <v>3231</v>
      </c>
      <c r="D200" s="0" t="s">
        <v>3259</v>
      </c>
      <c r="E200" s="0" t="s">
        <v>3260</v>
      </c>
      <c r="F200" s="0" t="s">
        <v>2742</v>
      </c>
      <c r="G200" s="0" t="s">
        <v>3261</v>
      </c>
    </row>
    <row customHeight="1" ht="11.25">
      <c r="A201" s="375" t="s">
        <v>16</v>
      </c>
      <c r="B201" s="0" t="s">
        <v>3230</v>
      </c>
      <c r="C201" s="0" t="s">
        <v>3231</v>
      </c>
      <c r="D201" s="0" t="s">
        <v>3262</v>
      </c>
      <c r="E201" s="0" t="s">
        <v>3263</v>
      </c>
      <c r="F201" s="0" t="s">
        <v>2742</v>
      </c>
      <c r="G201" s="0" t="s">
        <v>3264</v>
      </c>
    </row>
    <row customHeight="1" ht="11.25">
      <c r="A202" s="375" t="s">
        <v>16</v>
      </c>
      <c r="B202" s="0" t="s">
        <v>3230</v>
      </c>
      <c r="C202" s="0" t="s">
        <v>3231</v>
      </c>
      <c r="D202" s="0" t="s">
        <v>3265</v>
      </c>
      <c r="E202" s="0" t="s">
        <v>3266</v>
      </c>
      <c r="F202" s="0" t="s">
        <v>2742</v>
      </c>
      <c r="G202" s="0" t="s">
        <v>3267</v>
      </c>
    </row>
    <row customHeight="1" ht="11.25">
      <c r="A203" s="375" t="s">
        <v>16</v>
      </c>
      <c r="B203" s="0" t="s">
        <v>3268</v>
      </c>
      <c r="C203" s="0" t="s">
        <v>3269</v>
      </c>
      <c r="D203" s="0" t="s">
        <v>3270</v>
      </c>
      <c r="E203" s="0" t="s">
        <v>3271</v>
      </c>
      <c r="F203" s="0" t="s">
        <v>2742</v>
      </c>
      <c r="G203" s="0" t="s">
        <v>3272</v>
      </c>
    </row>
    <row customHeight="1" ht="11.25">
      <c r="A204" s="375" t="s">
        <v>16</v>
      </c>
      <c r="B204" s="0" t="s">
        <v>3268</v>
      </c>
      <c r="C204" s="0" t="s">
        <v>3269</v>
      </c>
      <c r="D204" s="0" t="s">
        <v>3273</v>
      </c>
      <c r="E204" s="0" t="s">
        <v>3274</v>
      </c>
      <c r="F204" s="0" t="s">
        <v>2742</v>
      </c>
      <c r="G204" s="0" t="s">
        <v>3275</v>
      </c>
    </row>
    <row customHeight="1" ht="11.25">
      <c r="A205" s="375" t="s">
        <v>16</v>
      </c>
      <c r="B205" s="0" t="s">
        <v>3268</v>
      </c>
      <c r="C205" s="0" t="s">
        <v>3269</v>
      </c>
      <c r="D205" s="0" t="s">
        <v>3276</v>
      </c>
      <c r="E205" s="0" t="s">
        <v>3277</v>
      </c>
      <c r="F205" s="0" t="s">
        <v>2742</v>
      </c>
      <c r="G205" s="0" t="s">
        <v>3278</v>
      </c>
    </row>
    <row customHeight="1" ht="11.25">
      <c r="A206" s="375" t="s">
        <v>16</v>
      </c>
      <c r="B206" s="0" t="s">
        <v>3268</v>
      </c>
      <c r="C206" s="0" t="s">
        <v>3269</v>
      </c>
      <c r="D206" s="0" t="s">
        <v>3279</v>
      </c>
      <c r="E206" s="0" t="s">
        <v>3280</v>
      </c>
      <c r="F206" s="0" t="s">
        <v>2742</v>
      </c>
      <c r="G206" s="0" t="s">
        <v>3281</v>
      </c>
    </row>
    <row customHeight="1" ht="11.25">
      <c r="A207" s="375" t="s">
        <v>16</v>
      </c>
      <c r="B207" s="0" t="s">
        <v>3268</v>
      </c>
      <c r="C207" s="0" t="s">
        <v>3269</v>
      </c>
      <c r="D207" s="0" t="s">
        <v>3282</v>
      </c>
      <c r="E207" s="0" t="s">
        <v>3283</v>
      </c>
      <c r="F207" s="0" t="s">
        <v>2742</v>
      </c>
      <c r="G207" s="0" t="s">
        <v>3284</v>
      </c>
    </row>
    <row customHeight="1" ht="11.25">
      <c r="A208" s="375" t="s">
        <v>16</v>
      </c>
      <c r="B208" s="0" t="s">
        <v>3268</v>
      </c>
      <c r="C208" s="0" t="s">
        <v>3269</v>
      </c>
      <c r="D208" s="0" t="s">
        <v>3285</v>
      </c>
      <c r="E208" s="0" t="s">
        <v>3286</v>
      </c>
      <c r="F208" s="0" t="s">
        <v>2742</v>
      </c>
      <c r="G208" s="0" t="s">
        <v>3287</v>
      </c>
    </row>
    <row customHeight="1" ht="11.25">
      <c r="A209" s="375" t="s">
        <v>16</v>
      </c>
      <c r="B209" s="0" t="s">
        <v>3268</v>
      </c>
      <c r="C209" s="0" t="s">
        <v>3269</v>
      </c>
      <c r="D209" s="0" t="s">
        <v>3288</v>
      </c>
      <c r="E209" s="0" t="s">
        <v>3289</v>
      </c>
      <c r="F209" s="0" t="s">
        <v>2742</v>
      </c>
      <c r="G209" s="0" t="s">
        <v>3290</v>
      </c>
    </row>
    <row customHeight="1" ht="11.25">
      <c r="A210" s="375" t="s">
        <v>16</v>
      </c>
      <c r="B210" s="0" t="s">
        <v>3268</v>
      </c>
      <c r="C210" s="0" t="s">
        <v>3269</v>
      </c>
      <c r="D210" s="0" t="s">
        <v>3291</v>
      </c>
      <c r="E210" s="0" t="s">
        <v>3292</v>
      </c>
      <c r="F210" s="0" t="s">
        <v>2742</v>
      </c>
      <c r="G210" s="0" t="s">
        <v>3293</v>
      </c>
    </row>
    <row customHeight="1" ht="11.25">
      <c r="A211" s="375" t="s">
        <v>16</v>
      </c>
      <c r="B211" s="0" t="s">
        <v>3268</v>
      </c>
      <c r="C211" s="0" t="s">
        <v>3269</v>
      </c>
      <c r="D211" s="0" t="s">
        <v>3294</v>
      </c>
      <c r="E211" s="0" t="s">
        <v>3295</v>
      </c>
      <c r="F211" s="0" t="s">
        <v>2742</v>
      </c>
      <c r="G211" s="0" t="s">
        <v>3296</v>
      </c>
    </row>
    <row customHeight="1" ht="11.25">
      <c r="A212" s="375" t="s">
        <v>16</v>
      </c>
      <c r="B212" s="0" t="s">
        <v>3268</v>
      </c>
      <c r="C212" s="0" t="s">
        <v>3269</v>
      </c>
      <c r="D212" s="0" t="s">
        <v>3297</v>
      </c>
      <c r="E212" s="0" t="s">
        <v>3298</v>
      </c>
      <c r="F212" s="0" t="s">
        <v>2742</v>
      </c>
      <c r="G212" s="0" t="s">
        <v>3299</v>
      </c>
    </row>
    <row customHeight="1" ht="11.25">
      <c r="A213" s="375" t="s">
        <v>16</v>
      </c>
      <c r="B213" s="0" t="s">
        <v>3268</v>
      </c>
      <c r="C213" s="0" t="s">
        <v>3269</v>
      </c>
      <c r="D213" s="0" t="s">
        <v>3268</v>
      </c>
      <c r="E213" s="0" t="s">
        <v>3269</v>
      </c>
      <c r="F213" s="0" t="s">
        <v>2739</v>
      </c>
      <c r="G213" s="0" t="s">
        <v>3300</v>
      </c>
    </row>
    <row customHeight="1" ht="11.25">
      <c r="A214" s="375" t="s">
        <v>16</v>
      </c>
      <c r="B214" s="0" t="s">
        <v>3268</v>
      </c>
      <c r="C214" s="0" t="s">
        <v>3269</v>
      </c>
      <c r="D214" s="0" t="s">
        <v>3301</v>
      </c>
      <c r="E214" s="0" t="s">
        <v>3302</v>
      </c>
      <c r="F214" s="0" t="s">
        <v>2742</v>
      </c>
      <c r="G214" s="0" t="s">
        <v>3303</v>
      </c>
    </row>
    <row customHeight="1" ht="11.25">
      <c r="A215" s="375" t="s">
        <v>16</v>
      </c>
      <c r="B215" s="0" t="s">
        <v>3268</v>
      </c>
      <c r="C215" s="0" t="s">
        <v>3269</v>
      </c>
      <c r="D215" s="0" t="s">
        <v>3304</v>
      </c>
      <c r="E215" s="0" t="s">
        <v>3305</v>
      </c>
      <c r="F215" s="0" t="s">
        <v>2742</v>
      </c>
      <c r="G215" s="0" t="s">
        <v>3306</v>
      </c>
    </row>
    <row customHeight="1" ht="11.25">
      <c r="A216" s="375" t="s">
        <v>16</v>
      </c>
      <c r="B216" s="0" t="s">
        <v>3268</v>
      </c>
      <c r="C216" s="0" t="s">
        <v>3269</v>
      </c>
      <c r="D216" s="0" t="s">
        <v>3307</v>
      </c>
      <c r="E216" s="0" t="s">
        <v>3308</v>
      </c>
      <c r="F216" s="0" t="s">
        <v>2742</v>
      </c>
      <c r="G216" s="0" t="s">
        <v>3309</v>
      </c>
    </row>
    <row customHeight="1" ht="11.25">
      <c r="A217" s="375" t="s">
        <v>16</v>
      </c>
      <c r="B217" s="0" t="s">
        <v>3268</v>
      </c>
      <c r="C217" s="0" t="s">
        <v>3269</v>
      </c>
      <c r="D217" s="0" t="s">
        <v>3310</v>
      </c>
      <c r="E217" s="0" t="s">
        <v>3311</v>
      </c>
      <c r="F217" s="0" t="s">
        <v>2742</v>
      </c>
      <c r="G217" s="0" t="s">
        <v>3312</v>
      </c>
    </row>
    <row customHeight="1" ht="11.25">
      <c r="A218" s="375" t="s">
        <v>16</v>
      </c>
      <c r="B218" s="0" t="s">
        <v>3268</v>
      </c>
      <c r="C218" s="0" t="s">
        <v>3269</v>
      </c>
      <c r="D218" s="0" t="s">
        <v>3313</v>
      </c>
      <c r="E218" s="0" t="s">
        <v>3314</v>
      </c>
      <c r="F218" s="0" t="s">
        <v>2742</v>
      </c>
      <c r="G218" s="0" t="s">
        <v>3315</v>
      </c>
    </row>
    <row customHeight="1" ht="11.25">
      <c r="A219" s="375" t="s">
        <v>16</v>
      </c>
      <c r="B219" s="0" t="s">
        <v>3268</v>
      </c>
      <c r="C219" s="0" t="s">
        <v>3269</v>
      </c>
      <c r="D219" s="0" t="s">
        <v>3316</v>
      </c>
      <c r="E219" s="0" t="s">
        <v>3317</v>
      </c>
      <c r="F219" s="0" t="s">
        <v>2742</v>
      </c>
      <c r="G219" s="0" t="s">
        <v>3318</v>
      </c>
    </row>
    <row customHeight="1" ht="11.25">
      <c r="A220" s="375" t="s">
        <v>16</v>
      </c>
      <c r="B220" s="0" t="s">
        <v>3268</v>
      </c>
      <c r="C220" s="0" t="s">
        <v>3269</v>
      </c>
      <c r="D220" s="0" t="s">
        <v>3319</v>
      </c>
      <c r="E220" s="0" t="s">
        <v>3320</v>
      </c>
      <c r="F220" s="0" t="s">
        <v>2747</v>
      </c>
      <c r="G220" s="0" t="s">
        <v>3321</v>
      </c>
    </row>
    <row customHeight="1" ht="11.25">
      <c r="A221" s="375" t="s">
        <v>16</v>
      </c>
      <c r="B221" s="0" t="s">
        <v>3322</v>
      </c>
      <c r="C221" s="0" t="s">
        <v>3323</v>
      </c>
      <c r="D221" s="0" t="s">
        <v>3324</v>
      </c>
      <c r="E221" s="0" t="s">
        <v>3325</v>
      </c>
      <c r="F221" s="0" t="s">
        <v>2742</v>
      </c>
      <c r="G221" s="0" t="s">
        <v>3326</v>
      </c>
    </row>
    <row customHeight="1" ht="11.25">
      <c r="A222" s="375" t="s">
        <v>16</v>
      </c>
      <c r="B222" s="0" t="s">
        <v>3322</v>
      </c>
      <c r="C222" s="0" t="s">
        <v>3323</v>
      </c>
      <c r="D222" s="0" t="s">
        <v>3327</v>
      </c>
      <c r="E222" s="0" t="s">
        <v>3328</v>
      </c>
      <c r="F222" s="0" t="s">
        <v>2742</v>
      </c>
      <c r="G222" s="0" t="s">
        <v>3329</v>
      </c>
    </row>
    <row customHeight="1" ht="11.25">
      <c r="A223" s="375" t="s">
        <v>16</v>
      </c>
      <c r="B223" s="0" t="s">
        <v>3322</v>
      </c>
      <c r="C223" s="0" t="s">
        <v>3323</v>
      </c>
      <c r="D223" s="0" t="s">
        <v>3330</v>
      </c>
      <c r="E223" s="0" t="s">
        <v>3331</v>
      </c>
      <c r="F223" s="0" t="s">
        <v>2742</v>
      </c>
      <c r="G223" s="0" t="s">
        <v>3332</v>
      </c>
    </row>
    <row customHeight="1" ht="11.25">
      <c r="A224" s="375" t="s">
        <v>16</v>
      </c>
      <c r="B224" s="0" t="s">
        <v>3322</v>
      </c>
      <c r="C224" s="0" t="s">
        <v>3323</v>
      </c>
      <c r="D224" s="0" t="s">
        <v>3333</v>
      </c>
      <c r="E224" s="0" t="s">
        <v>3334</v>
      </c>
      <c r="F224" s="0" t="s">
        <v>2742</v>
      </c>
      <c r="G224" s="0" t="s">
        <v>3335</v>
      </c>
    </row>
    <row customHeight="1" ht="11.25">
      <c r="A225" s="375" t="s">
        <v>16</v>
      </c>
      <c r="B225" s="0" t="s">
        <v>3322</v>
      </c>
      <c r="C225" s="0" t="s">
        <v>3323</v>
      </c>
      <c r="D225" s="0" t="s">
        <v>3336</v>
      </c>
      <c r="E225" s="0" t="s">
        <v>3337</v>
      </c>
      <c r="F225" s="0" t="s">
        <v>2742</v>
      </c>
      <c r="G225" s="0" t="s">
        <v>3338</v>
      </c>
    </row>
    <row customHeight="1" ht="11.25">
      <c r="A226" s="375" t="s">
        <v>16</v>
      </c>
      <c r="B226" s="0" t="s">
        <v>3322</v>
      </c>
      <c r="C226" s="0" t="s">
        <v>3323</v>
      </c>
      <c r="D226" s="0" t="s">
        <v>3339</v>
      </c>
      <c r="E226" s="0" t="s">
        <v>3340</v>
      </c>
      <c r="F226" s="0" t="s">
        <v>2742</v>
      </c>
      <c r="G226" s="0" t="s">
        <v>3341</v>
      </c>
    </row>
    <row customHeight="1" ht="11.25">
      <c r="A227" s="375" t="s">
        <v>16</v>
      </c>
      <c r="B227" s="0" t="s">
        <v>3322</v>
      </c>
      <c r="C227" s="0" t="s">
        <v>3323</v>
      </c>
      <c r="D227" s="0" t="s">
        <v>3342</v>
      </c>
      <c r="E227" s="0" t="s">
        <v>3343</v>
      </c>
      <c r="F227" s="0" t="s">
        <v>2742</v>
      </c>
      <c r="G227" s="0" t="s">
        <v>3344</v>
      </c>
    </row>
    <row customHeight="1" ht="11.25">
      <c r="A228" s="375" t="s">
        <v>16</v>
      </c>
      <c r="B228" s="0" t="s">
        <v>3322</v>
      </c>
      <c r="C228" s="0" t="s">
        <v>3323</v>
      </c>
      <c r="D228" s="0" t="s">
        <v>3345</v>
      </c>
      <c r="E228" s="0" t="s">
        <v>3346</v>
      </c>
      <c r="F228" s="0" t="s">
        <v>2742</v>
      </c>
      <c r="G228" s="0" t="s">
        <v>3347</v>
      </c>
    </row>
    <row customHeight="1" ht="11.25">
      <c r="A229" s="375" t="s">
        <v>16</v>
      </c>
      <c r="B229" s="0" t="s">
        <v>3322</v>
      </c>
      <c r="C229" s="0" t="s">
        <v>3323</v>
      </c>
      <c r="D229" s="0" t="s">
        <v>3348</v>
      </c>
      <c r="E229" s="0" t="s">
        <v>3349</v>
      </c>
      <c r="F229" s="0" t="s">
        <v>2742</v>
      </c>
      <c r="G229" s="0" t="s">
        <v>3350</v>
      </c>
    </row>
    <row customHeight="1" ht="11.25">
      <c r="A230" s="375" t="s">
        <v>16</v>
      </c>
      <c r="B230" s="0" t="s">
        <v>3322</v>
      </c>
      <c r="C230" s="0" t="s">
        <v>3323</v>
      </c>
      <c r="D230" s="0" t="s">
        <v>3322</v>
      </c>
      <c r="E230" s="0" t="s">
        <v>3323</v>
      </c>
      <c r="F230" s="0" t="s">
        <v>2739</v>
      </c>
      <c r="G230" s="0" t="s">
        <v>3351</v>
      </c>
    </row>
    <row customHeight="1" ht="11.25">
      <c r="A231" s="375" t="s">
        <v>16</v>
      </c>
      <c r="B231" s="0" t="s">
        <v>3322</v>
      </c>
      <c r="C231" s="0" t="s">
        <v>3323</v>
      </c>
      <c r="D231" s="0" t="s">
        <v>3352</v>
      </c>
      <c r="E231" s="0" t="s">
        <v>3353</v>
      </c>
      <c r="F231" s="0" t="s">
        <v>2742</v>
      </c>
      <c r="G231" s="0" t="s">
        <v>3354</v>
      </c>
    </row>
    <row customHeight="1" ht="11.25">
      <c r="A232" s="375" t="s">
        <v>16</v>
      </c>
      <c r="B232" s="0" t="s">
        <v>3322</v>
      </c>
      <c r="C232" s="0" t="s">
        <v>3323</v>
      </c>
      <c r="D232" s="0" t="s">
        <v>3355</v>
      </c>
      <c r="E232" s="0" t="s">
        <v>3356</v>
      </c>
      <c r="F232" s="0" t="s">
        <v>2742</v>
      </c>
      <c r="G232" s="0" t="s">
        <v>3357</v>
      </c>
    </row>
    <row customHeight="1" ht="11.25">
      <c r="A233" s="375" t="s">
        <v>16</v>
      </c>
      <c r="B233" s="0" t="s">
        <v>3358</v>
      </c>
      <c r="C233" s="0" t="s">
        <v>3359</v>
      </c>
      <c r="D233" s="0" t="s">
        <v>3360</v>
      </c>
      <c r="E233" s="0" t="s">
        <v>3361</v>
      </c>
      <c r="F233" s="0" t="s">
        <v>2742</v>
      </c>
      <c r="G233" s="0" t="s">
        <v>3362</v>
      </c>
    </row>
    <row customHeight="1" ht="11.25">
      <c r="A234" s="375" t="s">
        <v>16</v>
      </c>
      <c r="B234" s="0" t="s">
        <v>3358</v>
      </c>
      <c r="C234" s="0" t="s">
        <v>3359</v>
      </c>
      <c r="D234" s="0" t="s">
        <v>2835</v>
      </c>
      <c r="E234" s="0" t="s">
        <v>3363</v>
      </c>
      <c r="F234" s="0" t="s">
        <v>2742</v>
      </c>
      <c r="G234" s="0" t="s">
        <v>3364</v>
      </c>
    </row>
    <row customHeight="1" ht="11.25">
      <c r="A235" s="375" t="s">
        <v>16</v>
      </c>
      <c r="B235" s="0" t="s">
        <v>3358</v>
      </c>
      <c r="C235" s="0" t="s">
        <v>3359</v>
      </c>
      <c r="D235" s="0" t="s">
        <v>3365</v>
      </c>
      <c r="E235" s="0" t="s">
        <v>3366</v>
      </c>
      <c r="F235" s="0" t="s">
        <v>2742</v>
      </c>
      <c r="G235" s="0" t="s">
        <v>3367</v>
      </c>
    </row>
    <row customHeight="1" ht="11.25">
      <c r="A236" s="375" t="s">
        <v>16</v>
      </c>
      <c r="B236" s="0" t="s">
        <v>3358</v>
      </c>
      <c r="C236" s="0" t="s">
        <v>3359</v>
      </c>
      <c r="D236" s="0" t="s">
        <v>3368</v>
      </c>
      <c r="E236" s="0" t="s">
        <v>3369</v>
      </c>
      <c r="F236" s="0" t="s">
        <v>2742</v>
      </c>
      <c r="G236" s="0" t="s">
        <v>3370</v>
      </c>
    </row>
    <row customHeight="1" ht="11.25">
      <c r="A237" s="375" t="s">
        <v>16</v>
      </c>
      <c r="B237" s="0" t="s">
        <v>3358</v>
      </c>
      <c r="C237" s="0" t="s">
        <v>3359</v>
      </c>
      <c r="D237" s="0" t="s">
        <v>3371</v>
      </c>
      <c r="E237" s="0" t="s">
        <v>3372</v>
      </c>
      <c r="F237" s="0" t="s">
        <v>2742</v>
      </c>
      <c r="G237" s="0" t="s">
        <v>3373</v>
      </c>
    </row>
    <row customHeight="1" ht="11.25">
      <c r="A238" s="375" t="s">
        <v>16</v>
      </c>
      <c r="B238" s="0" t="s">
        <v>3358</v>
      </c>
      <c r="C238" s="0" t="s">
        <v>3359</v>
      </c>
      <c r="D238" s="0" t="s">
        <v>3374</v>
      </c>
      <c r="E238" s="0" t="s">
        <v>3375</v>
      </c>
      <c r="F238" s="0" t="s">
        <v>2742</v>
      </c>
      <c r="G238" s="0" t="s">
        <v>3376</v>
      </c>
    </row>
    <row customHeight="1" ht="11.25">
      <c r="A239" s="375" t="s">
        <v>16</v>
      </c>
      <c r="B239" s="0" t="s">
        <v>3358</v>
      </c>
      <c r="C239" s="0" t="s">
        <v>3359</v>
      </c>
      <c r="D239" s="0" t="s">
        <v>3358</v>
      </c>
      <c r="E239" s="0" t="s">
        <v>3359</v>
      </c>
      <c r="F239" s="0" t="s">
        <v>2739</v>
      </c>
      <c r="G239" s="0" t="s">
        <v>3377</v>
      </c>
    </row>
    <row customHeight="1" ht="11.25">
      <c r="A240" s="375" t="s">
        <v>16</v>
      </c>
      <c r="B240" s="0" t="s">
        <v>3358</v>
      </c>
      <c r="C240" s="0" t="s">
        <v>3359</v>
      </c>
      <c r="D240" s="0" t="s">
        <v>3378</v>
      </c>
      <c r="E240" s="0" t="s">
        <v>3379</v>
      </c>
      <c r="F240" s="0" t="s">
        <v>2747</v>
      </c>
      <c r="G240" s="0" t="s">
        <v>3380</v>
      </c>
    </row>
    <row customHeight="1" ht="11.25">
      <c r="A241" s="375" t="s">
        <v>16</v>
      </c>
      <c r="B241" s="0" t="s">
        <v>3381</v>
      </c>
      <c r="C241" s="0" t="s">
        <v>3382</v>
      </c>
      <c r="D241" s="0" t="s">
        <v>3383</v>
      </c>
      <c r="E241" s="0" t="s">
        <v>3384</v>
      </c>
      <c r="F241" s="0" t="s">
        <v>2742</v>
      </c>
      <c r="G241" s="0" t="s">
        <v>3385</v>
      </c>
    </row>
    <row customHeight="1" ht="11.25">
      <c r="A242" s="375" t="s">
        <v>16</v>
      </c>
      <c r="B242" s="0" t="s">
        <v>3381</v>
      </c>
      <c r="C242" s="0" t="s">
        <v>3382</v>
      </c>
      <c r="D242" s="0" t="s">
        <v>3386</v>
      </c>
      <c r="E242" s="0" t="s">
        <v>3387</v>
      </c>
      <c r="F242" s="0" t="s">
        <v>2742</v>
      </c>
      <c r="G242" s="0" t="s">
        <v>3388</v>
      </c>
    </row>
    <row customHeight="1" ht="11.25">
      <c r="A243" s="375" t="s">
        <v>16</v>
      </c>
      <c r="B243" s="0" t="s">
        <v>3381</v>
      </c>
      <c r="C243" s="0" t="s">
        <v>3382</v>
      </c>
      <c r="D243" s="0" t="s">
        <v>3163</v>
      </c>
      <c r="E243" s="0" t="s">
        <v>3389</v>
      </c>
      <c r="F243" s="0" t="s">
        <v>2742</v>
      </c>
      <c r="G243" s="0" t="s">
        <v>3390</v>
      </c>
    </row>
    <row customHeight="1" ht="11.25">
      <c r="A244" s="375" t="s">
        <v>16</v>
      </c>
      <c r="B244" s="0" t="s">
        <v>3381</v>
      </c>
      <c r="C244" s="0" t="s">
        <v>3382</v>
      </c>
      <c r="D244" s="0" t="s">
        <v>3391</v>
      </c>
      <c r="E244" s="0" t="s">
        <v>3392</v>
      </c>
      <c r="F244" s="0" t="s">
        <v>2742</v>
      </c>
      <c r="G244" s="0" t="s">
        <v>3393</v>
      </c>
    </row>
    <row customHeight="1" ht="11.25">
      <c r="A245" s="375" t="s">
        <v>16</v>
      </c>
      <c r="B245" s="0" t="s">
        <v>3381</v>
      </c>
      <c r="C245" s="0" t="s">
        <v>3382</v>
      </c>
      <c r="D245" s="0" t="s">
        <v>3394</v>
      </c>
      <c r="E245" s="0" t="s">
        <v>3395</v>
      </c>
      <c r="F245" s="0" t="s">
        <v>2742</v>
      </c>
      <c r="G245" s="0" t="s">
        <v>3396</v>
      </c>
    </row>
    <row customHeight="1" ht="11.25">
      <c r="A246" s="375" t="s">
        <v>16</v>
      </c>
      <c r="B246" s="0" t="s">
        <v>3381</v>
      </c>
      <c r="C246" s="0" t="s">
        <v>3382</v>
      </c>
      <c r="D246" s="0" t="s">
        <v>3397</v>
      </c>
      <c r="E246" s="0" t="s">
        <v>3398</v>
      </c>
      <c r="F246" s="0" t="s">
        <v>2742</v>
      </c>
      <c r="G246" s="0" t="s">
        <v>3399</v>
      </c>
    </row>
    <row customHeight="1" ht="11.25">
      <c r="A247" s="375" t="s">
        <v>16</v>
      </c>
      <c r="B247" s="0" t="s">
        <v>3381</v>
      </c>
      <c r="C247" s="0" t="s">
        <v>3382</v>
      </c>
      <c r="D247" s="0" t="s">
        <v>3381</v>
      </c>
      <c r="E247" s="0" t="s">
        <v>3382</v>
      </c>
      <c r="F247" s="0" t="s">
        <v>2739</v>
      </c>
      <c r="G247" s="0" t="s">
        <v>41</v>
      </c>
    </row>
    <row customHeight="1" ht="11.25">
      <c r="A248" s="375" t="s">
        <v>16</v>
      </c>
      <c r="B248" s="0" t="s">
        <v>3381</v>
      </c>
      <c r="C248" s="0" t="s">
        <v>3382</v>
      </c>
      <c r="D248" s="0" t="s">
        <v>3400</v>
      </c>
      <c r="E248" s="0" t="s">
        <v>3401</v>
      </c>
      <c r="F248" s="0" t="s">
        <v>2742</v>
      </c>
      <c r="G248" s="0" t="s">
        <v>3402</v>
      </c>
    </row>
    <row customHeight="1" ht="11.25">
      <c r="A249" s="375" t="s">
        <v>16</v>
      </c>
      <c r="B249" s="0" t="s">
        <v>3381</v>
      </c>
      <c r="C249" s="0" t="s">
        <v>3382</v>
      </c>
      <c r="D249" s="0" t="s">
        <v>3403</v>
      </c>
      <c r="E249" s="0" t="s">
        <v>3404</v>
      </c>
      <c r="F249" s="0" t="s">
        <v>2742</v>
      </c>
      <c r="G249" s="0" t="s">
        <v>3405</v>
      </c>
    </row>
    <row customHeight="1" ht="11.25">
      <c r="A250" s="375" t="s">
        <v>16</v>
      </c>
      <c r="B250" s="0" t="s">
        <v>3406</v>
      </c>
      <c r="C250" s="0" t="s">
        <v>3407</v>
      </c>
      <c r="D250" s="0" t="s">
        <v>3408</v>
      </c>
      <c r="E250" s="0" t="s">
        <v>3409</v>
      </c>
      <c r="F250" s="0" t="s">
        <v>2742</v>
      </c>
      <c r="G250" s="0" t="s">
        <v>3410</v>
      </c>
    </row>
    <row customHeight="1" ht="11.25">
      <c r="A251" s="375" t="s">
        <v>16</v>
      </c>
      <c r="B251" s="0" t="s">
        <v>3406</v>
      </c>
      <c r="C251" s="0" t="s">
        <v>3407</v>
      </c>
      <c r="D251" s="0" t="s">
        <v>3411</v>
      </c>
      <c r="E251" s="0" t="s">
        <v>3412</v>
      </c>
      <c r="F251" s="0" t="s">
        <v>2742</v>
      </c>
      <c r="G251" s="0" t="s">
        <v>3413</v>
      </c>
    </row>
    <row customHeight="1" ht="11.25">
      <c r="A252" s="375" t="s">
        <v>16</v>
      </c>
      <c r="B252" s="0" t="s">
        <v>3406</v>
      </c>
      <c r="C252" s="0" t="s">
        <v>3407</v>
      </c>
      <c r="D252" s="0" t="s">
        <v>3414</v>
      </c>
      <c r="E252" s="0" t="s">
        <v>3415</v>
      </c>
      <c r="F252" s="0" t="s">
        <v>2742</v>
      </c>
      <c r="G252" s="0" t="s">
        <v>3416</v>
      </c>
    </row>
    <row customHeight="1" ht="11.25">
      <c r="A253" s="375" t="s">
        <v>16</v>
      </c>
      <c r="B253" s="0" t="s">
        <v>3406</v>
      </c>
      <c r="C253" s="0" t="s">
        <v>3407</v>
      </c>
      <c r="D253" s="0" t="s">
        <v>2932</v>
      </c>
      <c r="E253" s="0" t="s">
        <v>3417</v>
      </c>
      <c r="F253" s="0" t="s">
        <v>2742</v>
      </c>
      <c r="G253" s="0" t="s">
        <v>3418</v>
      </c>
    </row>
    <row customHeight="1" ht="11.25">
      <c r="A254" s="375" t="s">
        <v>16</v>
      </c>
      <c r="B254" s="0" t="s">
        <v>3406</v>
      </c>
      <c r="C254" s="0" t="s">
        <v>3407</v>
      </c>
      <c r="D254" s="0" t="s">
        <v>3419</v>
      </c>
      <c r="E254" s="0" t="s">
        <v>3420</v>
      </c>
      <c r="F254" s="0" t="s">
        <v>2742</v>
      </c>
      <c r="G254" s="0" t="s">
        <v>3421</v>
      </c>
    </row>
    <row customHeight="1" ht="11.25">
      <c r="A255" s="375" t="s">
        <v>16</v>
      </c>
      <c r="B255" s="0" t="s">
        <v>3406</v>
      </c>
      <c r="C255" s="0" t="s">
        <v>3407</v>
      </c>
      <c r="D255" s="0" t="s">
        <v>3422</v>
      </c>
      <c r="E255" s="0" t="s">
        <v>3423</v>
      </c>
      <c r="F255" s="0" t="s">
        <v>2742</v>
      </c>
      <c r="G255" s="0" t="s">
        <v>3424</v>
      </c>
    </row>
    <row customHeight="1" ht="11.25">
      <c r="A256" s="375" t="s">
        <v>16</v>
      </c>
      <c r="B256" s="0" t="s">
        <v>3406</v>
      </c>
      <c r="C256" s="0" t="s">
        <v>3407</v>
      </c>
      <c r="D256" s="0" t="s">
        <v>3425</v>
      </c>
      <c r="E256" s="0" t="s">
        <v>3426</v>
      </c>
      <c r="F256" s="0" t="s">
        <v>2742</v>
      </c>
      <c r="G256" s="0" t="s">
        <v>3427</v>
      </c>
    </row>
    <row customHeight="1" ht="11.25">
      <c r="A257" s="375" t="s">
        <v>16</v>
      </c>
      <c r="B257" s="0" t="s">
        <v>3406</v>
      </c>
      <c r="C257" s="0" t="s">
        <v>3407</v>
      </c>
      <c r="D257" s="0" t="s">
        <v>3428</v>
      </c>
      <c r="E257" s="0" t="s">
        <v>3429</v>
      </c>
      <c r="F257" s="0" t="s">
        <v>2742</v>
      </c>
      <c r="G257" s="0" t="s">
        <v>3430</v>
      </c>
    </row>
    <row customHeight="1" ht="11.25">
      <c r="A258" s="375" t="s">
        <v>16</v>
      </c>
      <c r="B258" s="0" t="s">
        <v>3406</v>
      </c>
      <c r="C258" s="0" t="s">
        <v>3407</v>
      </c>
      <c r="D258" s="0" t="s">
        <v>3431</v>
      </c>
      <c r="E258" s="0" t="s">
        <v>3432</v>
      </c>
      <c r="F258" s="0" t="s">
        <v>2742</v>
      </c>
      <c r="G258" s="0" t="s">
        <v>3433</v>
      </c>
    </row>
    <row customHeight="1" ht="11.25">
      <c r="A259" s="375" t="s">
        <v>16</v>
      </c>
      <c r="B259" s="0" t="s">
        <v>3406</v>
      </c>
      <c r="C259" s="0" t="s">
        <v>3407</v>
      </c>
      <c r="D259" s="0" t="s">
        <v>3434</v>
      </c>
      <c r="E259" s="0" t="s">
        <v>3435</v>
      </c>
      <c r="F259" s="0" t="s">
        <v>2742</v>
      </c>
      <c r="G259" s="0" t="s">
        <v>3436</v>
      </c>
    </row>
    <row customHeight="1" ht="11.25">
      <c r="A260" s="375" t="s">
        <v>16</v>
      </c>
      <c r="B260" s="0" t="s">
        <v>3406</v>
      </c>
      <c r="C260" s="0" t="s">
        <v>3407</v>
      </c>
      <c r="D260" s="0" t="s">
        <v>3406</v>
      </c>
      <c r="E260" s="0" t="s">
        <v>3407</v>
      </c>
      <c r="F260" s="0" t="s">
        <v>2739</v>
      </c>
      <c r="G260" s="0" t="s">
        <v>3437</v>
      </c>
    </row>
    <row customHeight="1" ht="11.25">
      <c r="A261" s="375" t="s">
        <v>16</v>
      </c>
      <c r="B261" s="0" t="s">
        <v>3406</v>
      </c>
      <c r="C261" s="0" t="s">
        <v>3407</v>
      </c>
      <c r="D261" s="0" t="s">
        <v>3438</v>
      </c>
      <c r="E261" s="0" t="s">
        <v>3439</v>
      </c>
      <c r="F261" s="0" t="s">
        <v>2770</v>
      </c>
      <c r="G261" s="0" t="s">
        <v>3440</v>
      </c>
    </row>
    <row customHeight="1" ht="11.25">
      <c r="A262" s="375" t="s">
        <v>16</v>
      </c>
      <c r="B262" s="0" t="s">
        <v>3406</v>
      </c>
      <c r="C262" s="0" t="s">
        <v>3407</v>
      </c>
      <c r="D262" s="0" t="s">
        <v>3441</v>
      </c>
      <c r="E262" s="0" t="s">
        <v>3442</v>
      </c>
      <c r="F262" s="0" t="s">
        <v>2742</v>
      </c>
      <c r="G262" s="0" t="s">
        <v>3443</v>
      </c>
    </row>
    <row customHeight="1" ht="11.25">
      <c r="A263" s="375" t="s">
        <v>16</v>
      </c>
      <c r="B263" s="0" t="s">
        <v>3444</v>
      </c>
      <c r="C263" s="0" t="s">
        <v>3445</v>
      </c>
      <c r="D263" s="0" t="s">
        <v>3446</v>
      </c>
      <c r="E263" s="0" t="s">
        <v>3447</v>
      </c>
      <c r="F263" s="0" t="s">
        <v>2742</v>
      </c>
      <c r="G263" s="0" t="s">
        <v>3448</v>
      </c>
    </row>
    <row customHeight="1" ht="11.25">
      <c r="A264" s="375" t="s">
        <v>16</v>
      </c>
      <c r="B264" s="0" t="s">
        <v>3444</v>
      </c>
      <c r="C264" s="0" t="s">
        <v>3445</v>
      </c>
      <c r="D264" s="0" t="s">
        <v>3449</v>
      </c>
      <c r="E264" s="0" t="s">
        <v>3450</v>
      </c>
      <c r="F264" s="0" t="s">
        <v>2742</v>
      </c>
      <c r="G264" s="0" t="s">
        <v>3451</v>
      </c>
    </row>
    <row customHeight="1" ht="11.25">
      <c r="A265" s="375" t="s">
        <v>16</v>
      </c>
      <c r="B265" s="0" t="s">
        <v>3444</v>
      </c>
      <c r="C265" s="0" t="s">
        <v>3445</v>
      </c>
      <c r="D265" s="0" t="s">
        <v>3452</v>
      </c>
      <c r="E265" s="0" t="s">
        <v>3453</v>
      </c>
      <c r="F265" s="0" t="s">
        <v>2742</v>
      </c>
      <c r="G265" s="0" t="s">
        <v>3454</v>
      </c>
    </row>
    <row customHeight="1" ht="11.25">
      <c r="A266" s="375" t="s">
        <v>16</v>
      </c>
      <c r="B266" s="0" t="s">
        <v>3444</v>
      </c>
      <c r="C266" s="0" t="s">
        <v>3445</v>
      </c>
      <c r="D266" s="0" t="s">
        <v>3455</v>
      </c>
      <c r="E266" s="0" t="s">
        <v>3456</v>
      </c>
      <c r="F266" s="0" t="s">
        <v>2742</v>
      </c>
      <c r="G266" s="0" t="s">
        <v>3457</v>
      </c>
    </row>
    <row customHeight="1" ht="11.25">
      <c r="A267" s="375" t="s">
        <v>16</v>
      </c>
      <c r="B267" s="0" t="s">
        <v>3444</v>
      </c>
      <c r="C267" s="0" t="s">
        <v>3445</v>
      </c>
      <c r="D267" s="0" t="s">
        <v>3458</v>
      </c>
      <c r="E267" s="0" t="s">
        <v>3459</v>
      </c>
      <c r="F267" s="0" t="s">
        <v>2770</v>
      </c>
      <c r="G267" s="0" t="s">
        <v>3460</v>
      </c>
    </row>
    <row customHeight="1" ht="11.25">
      <c r="A268" s="375" t="s">
        <v>16</v>
      </c>
      <c r="B268" s="0" t="s">
        <v>3444</v>
      </c>
      <c r="C268" s="0" t="s">
        <v>3445</v>
      </c>
      <c r="D268" s="0" t="s">
        <v>3461</v>
      </c>
      <c r="E268" s="0" t="s">
        <v>3462</v>
      </c>
      <c r="F268" s="0" t="s">
        <v>2770</v>
      </c>
      <c r="G268" s="0" t="s">
        <v>3463</v>
      </c>
    </row>
    <row customHeight="1" ht="11.25">
      <c r="A269" s="375" t="s">
        <v>16</v>
      </c>
      <c r="B269" s="0" t="s">
        <v>3444</v>
      </c>
      <c r="C269" s="0" t="s">
        <v>3445</v>
      </c>
      <c r="D269" s="0" t="s">
        <v>3464</v>
      </c>
      <c r="E269" s="0" t="s">
        <v>3465</v>
      </c>
      <c r="F269" s="0" t="s">
        <v>2742</v>
      </c>
      <c r="G269" s="0" t="s">
        <v>3466</v>
      </c>
    </row>
    <row customHeight="1" ht="11.25">
      <c r="A270" s="375" t="s">
        <v>16</v>
      </c>
      <c r="B270" s="0" t="s">
        <v>3444</v>
      </c>
      <c r="C270" s="0" t="s">
        <v>3445</v>
      </c>
      <c r="D270" s="0" t="s">
        <v>3467</v>
      </c>
      <c r="E270" s="0" t="s">
        <v>3468</v>
      </c>
      <c r="F270" s="0" t="s">
        <v>2742</v>
      </c>
      <c r="G270" s="0" t="s">
        <v>3469</v>
      </c>
    </row>
    <row customHeight="1" ht="11.25">
      <c r="A271" s="375" t="s">
        <v>16</v>
      </c>
      <c r="B271" s="0" t="s">
        <v>3444</v>
      </c>
      <c r="C271" s="0" t="s">
        <v>3445</v>
      </c>
      <c r="D271" s="0" t="s">
        <v>3470</v>
      </c>
      <c r="E271" s="0" t="s">
        <v>3471</v>
      </c>
      <c r="F271" s="0" t="s">
        <v>2742</v>
      </c>
      <c r="G271" s="0" t="s">
        <v>3472</v>
      </c>
    </row>
    <row customHeight="1" ht="11.25">
      <c r="A272" s="375" t="s">
        <v>16</v>
      </c>
      <c r="B272" s="0" t="s">
        <v>3444</v>
      </c>
      <c r="C272" s="0" t="s">
        <v>3445</v>
      </c>
      <c r="D272" s="0" t="s">
        <v>3473</v>
      </c>
      <c r="E272" s="0" t="s">
        <v>3474</v>
      </c>
      <c r="F272" s="0" t="s">
        <v>2742</v>
      </c>
      <c r="G272" s="0" t="s">
        <v>3475</v>
      </c>
    </row>
    <row customHeight="1" ht="11.25">
      <c r="A273" s="375" t="s">
        <v>16</v>
      </c>
      <c r="B273" s="0" t="s">
        <v>3444</v>
      </c>
      <c r="C273" s="0" t="s">
        <v>3445</v>
      </c>
      <c r="D273" s="0" t="s">
        <v>3444</v>
      </c>
      <c r="E273" s="0" t="s">
        <v>3445</v>
      </c>
      <c r="F273" s="0" t="s">
        <v>2739</v>
      </c>
      <c r="G273" s="0" t="s">
        <v>3476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7C78D-871D-E783-0D41-C16EDA922252}" mc:Ignorable="x14ac xr xr2 xr3">
  <sheetPr>
    <tabColor rgb="FFFFCC99"/>
  </sheetPr>
  <dimension ref="A1:I2"/>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3477</v>
      </c>
      <c r="B1" s="837" t="s">
        <v>3478</v>
      </c>
      <c r="C1" s="1161" t="s">
        <v>3479</v>
      </c>
      <c r="D1" s="837" t="s">
        <v>3480</v>
      </c>
      <c r="E1" s="837" t="s">
        <v>3481</v>
      </c>
      <c r="F1" s="1161" t="s">
        <v>3482</v>
      </c>
      <c r="G1" s="1161" t="s">
        <v>3483</v>
      </c>
      <c r="H1" s="1161" t="s">
        <v>3484</v>
      </c>
      <c r="I1" s="1161" t="s">
        <v>3485</v>
      </c>
    </row>
    <row customHeight="1" ht="11.25">
      <c r="A2" s="1693" t="s">
        <v>124</v>
      </c>
      <c r="B2" s="1693" t="s">
        <v>3486</v>
      </c>
      <c r="C2" s="1693" t="s">
        <v>28</v>
      </c>
      <c r="D2" s="1693" t="s">
        <v>3487</v>
      </c>
      <c r="E2" s="1693" t="s">
        <v>3488</v>
      </c>
      <c r="F2" s="1693" t="s">
        <v>28</v>
      </c>
      <c r="G2" s="1693" t="s">
        <v>28</v>
      </c>
      <c r="H2" s="1693" t="s">
        <v>28</v>
      </c>
      <c r="I2"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3337C-2111-91A1-4B4B-6B2CAF26469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D36F1-583B-A8B2-766D-A1FB67FC91B1}"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144</v>
      </c>
      <c r="B1" s="185" t="s">
        <v>3489</v>
      </c>
    </row>
    <row customHeight="1" ht="11.25">
      <c r="A2" s="185" t="s">
        <v>102</v>
      </c>
      <c r="B2" s="185" t="s">
        <v>3490</v>
      </c>
    </row>
    <row customHeight="1" ht="11.25">
      <c r="A3" s="185" t="s">
        <v>109</v>
      </c>
      <c r="B3" s="185" t="s">
        <v>3491</v>
      </c>
    </row>
    <row customHeight="1" ht="11.25">
      <c r="A4" s="185" t="s">
        <v>117</v>
      </c>
      <c r="B4" s="185" t="s">
        <v>3492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E4DCD-C339-6D45-CB9A-F152CB762C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3493</v>
      </c>
      <c r="B1" s="837" t="s">
        <v>3494</v>
      </c>
    </row>
    <row customHeight="1" ht="11.25">
      <c r="A2" s="837">
        <v>4213775</v>
      </c>
      <c r="B2" s="837" t="s">
        <v>1264</v>
      </c>
    </row>
    <row customHeight="1" ht="11.25">
      <c r="A3" s="837">
        <v>4213784</v>
      </c>
      <c r="B3" s="837" t="s">
        <v>1298</v>
      </c>
    </row>
    <row customHeight="1" ht="11.25">
      <c r="A4" s="837">
        <v>4213781</v>
      </c>
      <c r="B4" s="837" t="s">
        <v>1291</v>
      </c>
    </row>
    <row customHeight="1" ht="11.25">
      <c r="A5" s="837">
        <v>4213776</v>
      </c>
      <c r="B5" s="837" t="s">
        <v>180</v>
      </c>
    </row>
    <row customHeight="1" ht="11.25">
      <c r="A6" s="837">
        <v>4213777</v>
      </c>
      <c r="B6" s="837" t="s">
        <v>186</v>
      </c>
    </row>
    <row customHeight="1" ht="11.25">
      <c r="A7" s="837">
        <v>4213778</v>
      </c>
      <c r="B7" s="837" t="s">
        <v>192</v>
      </c>
    </row>
    <row customHeight="1" ht="11.25">
      <c r="A8" s="837">
        <v>4213780</v>
      </c>
      <c r="B8" s="837" t="s">
        <v>198</v>
      </c>
    </row>
    <row customHeight="1" ht="11.25">
      <c r="A9" s="837">
        <v>4213779</v>
      </c>
      <c r="B9" s="837" t="s">
        <v>1431</v>
      </c>
    </row>
    <row customHeight="1" ht="11.25">
      <c r="A10" s="837">
        <v>4213783</v>
      </c>
      <c r="B10" s="837" t="s">
        <v>1446</v>
      </c>
    </row>
    <row customHeight="1" ht="11.25">
      <c r="A11" s="837">
        <v>4213782</v>
      </c>
      <c r="B11" s="837" t="s">
        <v>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4FC25-5125-7E04-189B-C0EBBD828A0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3493</v>
      </c>
      <c r="B1" s="837" t="s">
        <v>3495</v>
      </c>
    </row>
    <row customHeight="1" ht="11.25">
      <c r="A2" s="837" t="s">
        <v>3496</v>
      </c>
      <c r="B2" s="837" t="s">
        <v>1547</v>
      </c>
    </row>
    <row customHeight="1" ht="11.25">
      <c r="A3" s="837" t="s">
        <v>3497</v>
      </c>
      <c r="B3" s="837" t="s">
        <v>1556</v>
      </c>
    </row>
    <row customHeight="1" ht="11.25">
      <c r="A4" s="837" t="s">
        <v>3498</v>
      </c>
      <c r="B4" s="837"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0C5C9-1E4E-8691-D587-5AF6FAC28A03}" mc:Ignorable="x14ac xr xr2 xr3">
  <sheetPr>
    <tabColor rgb="FFFFCC99"/>
  </sheetPr>
  <dimension ref="A1:G273"/>
  <sheetViews>
    <sheetView topLeftCell="A1" showGridLines="0" workbookViewId="0">
      <selection activeCell="A1" sqref="A1"/>
    </sheetView>
  </sheetViews>
  <sheetFormatPr customHeight="1" defaultRowHeight="11.25"/>
  <sheetData>
    <row customHeight="1" ht="11.25">
      <c r="A1" s="375" t="s">
        <v>2730</v>
      </c>
      <c r="B1" s="375" t="s">
        <v>2731</v>
      </c>
      <c r="C1" s="375" t="s">
        <v>2732</v>
      </c>
      <c r="D1" s="375" t="s">
        <v>2733</v>
      </c>
      <c r="E1" s="0" t="s">
        <v>2734</v>
      </c>
      <c r="F1" s="0" t="s">
        <v>2735</v>
      </c>
      <c r="G1" s="0" t="s">
        <v>2736</v>
      </c>
    </row>
    <row customHeight="1" ht="11.25">
      <c r="A2" s="0" t="s">
        <v>16</v>
      </c>
      <c r="B2" s="0" t="s">
        <v>2737</v>
      </c>
      <c r="C2" s="0" t="s">
        <v>2738</v>
      </c>
      <c r="D2" s="0" t="s">
        <v>2737</v>
      </c>
      <c r="E2" s="0" t="s">
        <v>2738</v>
      </c>
      <c r="F2" s="0" t="s">
        <v>2739</v>
      </c>
      <c r="G2" s="0" t="s">
        <v>124</v>
      </c>
    </row>
    <row customHeight="1" ht="11.25">
      <c r="A3" s="0" t="s">
        <v>16</v>
      </c>
      <c r="B3" s="0" t="s">
        <v>2737</v>
      </c>
      <c r="C3" s="0" t="s">
        <v>2738</v>
      </c>
      <c r="D3" s="0" t="s">
        <v>2740</v>
      </c>
      <c r="E3" s="0" t="s">
        <v>2741</v>
      </c>
      <c r="F3" s="0" t="s">
        <v>2742</v>
      </c>
      <c r="G3" s="0" t="s">
        <v>107</v>
      </c>
    </row>
    <row customHeight="1" ht="11.25">
      <c r="A4" s="0" t="s">
        <v>16</v>
      </c>
      <c r="B4" s="0" t="s">
        <v>2737</v>
      </c>
      <c r="C4" s="0" t="s">
        <v>2738</v>
      </c>
      <c r="D4" s="0" t="s">
        <v>2743</v>
      </c>
      <c r="E4" s="0" t="s">
        <v>2744</v>
      </c>
      <c r="F4" s="0" t="s">
        <v>2742</v>
      </c>
      <c r="G4" s="0" t="s">
        <v>94</v>
      </c>
    </row>
    <row customHeight="1" ht="11.25">
      <c r="A5" s="0" t="s">
        <v>16</v>
      </c>
      <c r="B5" s="0" t="s">
        <v>2737</v>
      </c>
      <c r="C5" s="0" t="s">
        <v>2738</v>
      </c>
      <c r="D5" s="0" t="s">
        <v>2745</v>
      </c>
      <c r="E5" s="0" t="s">
        <v>2746</v>
      </c>
      <c r="F5" s="0" t="s">
        <v>2747</v>
      </c>
      <c r="G5" s="0" t="s">
        <v>95</v>
      </c>
    </row>
    <row customHeight="1" ht="11.25">
      <c r="A6" s="0" t="s">
        <v>16</v>
      </c>
      <c r="B6" s="0" t="s">
        <v>2737</v>
      </c>
      <c r="C6" s="0" t="s">
        <v>2738</v>
      </c>
      <c r="D6" s="0" t="s">
        <v>2748</v>
      </c>
      <c r="E6" s="0" t="s">
        <v>2749</v>
      </c>
      <c r="F6" s="0" t="s">
        <v>2742</v>
      </c>
      <c r="G6" s="0" t="s">
        <v>125</v>
      </c>
    </row>
    <row customHeight="1" ht="11.25">
      <c r="A7" s="0" t="s">
        <v>16</v>
      </c>
      <c r="B7" s="0" t="s">
        <v>2737</v>
      </c>
      <c r="C7" s="0" t="s">
        <v>2738</v>
      </c>
      <c r="D7" s="0" t="s">
        <v>2750</v>
      </c>
      <c r="E7" s="0" t="s">
        <v>2751</v>
      </c>
      <c r="F7" s="0" t="s">
        <v>2742</v>
      </c>
      <c r="G7" s="0" t="s">
        <v>96</v>
      </c>
    </row>
    <row customHeight="1" ht="11.25">
      <c r="A8" s="0" t="s">
        <v>16</v>
      </c>
      <c r="B8" s="0" t="s">
        <v>2737</v>
      </c>
      <c r="C8" s="0" t="s">
        <v>2738</v>
      </c>
      <c r="D8" s="0" t="s">
        <v>2752</v>
      </c>
      <c r="E8" s="0" t="s">
        <v>2753</v>
      </c>
      <c r="F8" s="0" t="s">
        <v>2742</v>
      </c>
      <c r="G8" s="0" t="s">
        <v>97</v>
      </c>
    </row>
    <row customHeight="1" ht="11.25">
      <c r="A9" s="0" t="s">
        <v>16</v>
      </c>
      <c r="B9" s="0" t="s">
        <v>2737</v>
      </c>
      <c r="C9" s="0" t="s">
        <v>2738</v>
      </c>
      <c r="D9" s="0" t="s">
        <v>2754</v>
      </c>
      <c r="E9" s="0" t="s">
        <v>2755</v>
      </c>
      <c r="F9" s="0" t="s">
        <v>2742</v>
      </c>
      <c r="G9" s="0" t="s">
        <v>126</v>
      </c>
    </row>
    <row customHeight="1" ht="11.25">
      <c r="A10" s="0" t="s">
        <v>16</v>
      </c>
      <c r="B10" s="0" t="s">
        <v>2737</v>
      </c>
      <c r="C10" s="0" t="s">
        <v>2738</v>
      </c>
      <c r="D10" s="0" t="s">
        <v>2756</v>
      </c>
      <c r="E10" s="0" t="s">
        <v>2757</v>
      </c>
      <c r="F10" s="0" t="s">
        <v>2742</v>
      </c>
      <c r="G10" s="0" t="s">
        <v>162</v>
      </c>
    </row>
    <row customHeight="1" ht="11.25">
      <c r="A11" s="0" t="s">
        <v>16</v>
      </c>
      <c r="B11" s="0" t="s">
        <v>2737</v>
      </c>
      <c r="C11" s="0" t="s">
        <v>2738</v>
      </c>
      <c r="D11" s="0" t="s">
        <v>2758</v>
      </c>
      <c r="E11" s="0" t="s">
        <v>2759</v>
      </c>
      <c r="F11" s="0" t="s">
        <v>2742</v>
      </c>
      <c r="G11" s="0" t="s">
        <v>163</v>
      </c>
    </row>
    <row customHeight="1" ht="11.25">
      <c r="A12" s="0" t="s">
        <v>16</v>
      </c>
      <c r="B12" s="0" t="s">
        <v>2737</v>
      </c>
      <c r="C12" s="0" t="s">
        <v>2738</v>
      </c>
      <c r="D12" s="0" t="s">
        <v>2760</v>
      </c>
      <c r="E12" s="0" t="s">
        <v>2761</v>
      </c>
      <c r="F12" s="0" t="s">
        <v>2742</v>
      </c>
      <c r="G12" s="0" t="s">
        <v>164</v>
      </c>
    </row>
    <row customHeight="1" ht="11.25">
      <c r="A13" s="0" t="s">
        <v>16</v>
      </c>
      <c r="B13" s="0" t="s">
        <v>2737</v>
      </c>
      <c r="C13" s="0" t="s">
        <v>2738</v>
      </c>
      <c r="D13" s="0" t="s">
        <v>2762</v>
      </c>
      <c r="E13" s="0" t="s">
        <v>2763</v>
      </c>
      <c r="F13" s="0" t="s">
        <v>2742</v>
      </c>
      <c r="G13" s="0" t="s">
        <v>165</v>
      </c>
    </row>
    <row customHeight="1" ht="11.25">
      <c r="A14" s="0" t="s">
        <v>16</v>
      </c>
      <c r="B14" s="0" t="s">
        <v>2737</v>
      </c>
      <c r="C14" s="0" t="s">
        <v>2738</v>
      </c>
      <c r="D14" s="0" t="s">
        <v>2764</v>
      </c>
      <c r="E14" s="0" t="s">
        <v>2765</v>
      </c>
      <c r="F14" s="0" t="s">
        <v>2742</v>
      </c>
      <c r="G14" s="0" t="s">
        <v>166</v>
      </c>
    </row>
    <row customHeight="1" ht="11.25">
      <c r="A15" s="0" t="s">
        <v>16</v>
      </c>
      <c r="B15" s="0" t="s">
        <v>2737</v>
      </c>
      <c r="C15" s="0" t="s">
        <v>2738</v>
      </c>
      <c r="D15" s="0" t="s">
        <v>2766</v>
      </c>
      <c r="E15" s="0" t="s">
        <v>2767</v>
      </c>
      <c r="F15" s="0" t="s">
        <v>2742</v>
      </c>
      <c r="G15" s="0" t="s">
        <v>167</v>
      </c>
    </row>
    <row customHeight="1" ht="11.25">
      <c r="A16" s="0" t="s">
        <v>16</v>
      </c>
      <c r="B16" s="0" t="s">
        <v>2737</v>
      </c>
      <c r="C16" s="0" t="s">
        <v>2738</v>
      </c>
      <c r="D16" s="0" t="s">
        <v>2768</v>
      </c>
      <c r="E16" s="0" t="s">
        <v>2769</v>
      </c>
      <c r="F16" s="0" t="s">
        <v>2770</v>
      </c>
      <c r="G16" s="0" t="s">
        <v>1506</v>
      </c>
    </row>
    <row customHeight="1" ht="11.25">
      <c r="A17" s="0" t="s">
        <v>16</v>
      </c>
      <c r="B17" s="0" t="s">
        <v>2737</v>
      </c>
      <c r="C17" s="0" t="s">
        <v>2738</v>
      </c>
      <c r="D17" s="0" t="s">
        <v>2771</v>
      </c>
      <c r="E17" s="0" t="s">
        <v>2772</v>
      </c>
      <c r="F17" s="0" t="s">
        <v>2742</v>
      </c>
      <c r="G17" s="0" t="s">
        <v>1512</v>
      </c>
    </row>
    <row customHeight="1" ht="11.25">
      <c r="A18" s="0" t="s">
        <v>16</v>
      </c>
      <c r="B18" s="0" t="s">
        <v>2737</v>
      </c>
      <c r="C18" s="0" t="s">
        <v>2738</v>
      </c>
      <c r="D18" s="0" t="s">
        <v>2773</v>
      </c>
      <c r="E18" s="0" t="s">
        <v>2774</v>
      </c>
      <c r="F18" s="0" t="s">
        <v>2742</v>
      </c>
      <c r="G18" s="0" t="s">
        <v>1524</v>
      </c>
    </row>
    <row customHeight="1" ht="11.25">
      <c r="A19" s="0" t="s">
        <v>16</v>
      </c>
      <c r="B19" s="0" t="s">
        <v>2775</v>
      </c>
      <c r="C19" s="0" t="s">
        <v>2776</v>
      </c>
      <c r="D19" s="0" t="s">
        <v>2775</v>
      </c>
      <c r="E19" s="0" t="s">
        <v>2776</v>
      </c>
      <c r="F19" s="0" t="s">
        <v>2739</v>
      </c>
      <c r="G19" s="0" t="s">
        <v>1538</v>
      </c>
    </row>
    <row customHeight="1" ht="11.25">
      <c r="A20" s="0" t="s">
        <v>16</v>
      </c>
      <c r="B20" s="0" t="s">
        <v>2775</v>
      </c>
      <c r="C20" s="0" t="s">
        <v>2776</v>
      </c>
      <c r="D20" s="0" t="s">
        <v>2777</v>
      </c>
      <c r="E20" s="0" t="s">
        <v>2778</v>
      </c>
      <c r="F20" s="0" t="s">
        <v>2742</v>
      </c>
      <c r="G20" s="0" t="s">
        <v>1550</v>
      </c>
    </row>
    <row customHeight="1" ht="11.25">
      <c r="A21" s="0" t="s">
        <v>16</v>
      </c>
      <c r="B21" s="0" t="s">
        <v>2775</v>
      </c>
      <c r="C21" s="0" t="s">
        <v>2776</v>
      </c>
      <c r="D21" s="0" t="s">
        <v>2779</v>
      </c>
      <c r="E21" s="0" t="s">
        <v>2780</v>
      </c>
      <c r="F21" s="0" t="s">
        <v>2742</v>
      </c>
      <c r="G21" s="0" t="s">
        <v>1559</v>
      </c>
    </row>
    <row customHeight="1" ht="11.25">
      <c r="A22" s="0" t="s">
        <v>16</v>
      </c>
      <c r="B22" s="0" t="s">
        <v>2775</v>
      </c>
      <c r="C22" s="0" t="s">
        <v>2776</v>
      </c>
      <c r="D22" s="0" t="s">
        <v>2781</v>
      </c>
      <c r="E22" s="0" t="s">
        <v>2782</v>
      </c>
      <c r="F22" s="0" t="s">
        <v>2742</v>
      </c>
      <c r="G22" s="0" t="s">
        <v>1575</v>
      </c>
    </row>
    <row customHeight="1" ht="11.25">
      <c r="A23" s="0" t="s">
        <v>16</v>
      </c>
      <c r="B23" s="0" t="s">
        <v>2775</v>
      </c>
      <c r="C23" s="0" t="s">
        <v>2776</v>
      </c>
      <c r="D23" s="0" t="s">
        <v>2783</v>
      </c>
      <c r="E23" s="0" t="s">
        <v>2784</v>
      </c>
      <c r="F23" s="0" t="s">
        <v>2742</v>
      </c>
      <c r="G23" s="0" t="s">
        <v>1582</v>
      </c>
    </row>
    <row customHeight="1" ht="11.25">
      <c r="A24" s="0" t="s">
        <v>16</v>
      </c>
      <c r="B24" s="0" t="s">
        <v>2775</v>
      </c>
      <c r="C24" s="0" t="s">
        <v>2776</v>
      </c>
      <c r="D24" s="0" t="s">
        <v>2785</v>
      </c>
      <c r="E24" s="0" t="s">
        <v>2786</v>
      </c>
      <c r="F24" s="0" t="s">
        <v>2742</v>
      </c>
      <c r="G24" s="0" t="s">
        <v>1590</v>
      </c>
    </row>
    <row customHeight="1" ht="11.25">
      <c r="A25" s="0" t="s">
        <v>16</v>
      </c>
      <c r="B25" s="0" t="s">
        <v>2775</v>
      </c>
      <c r="C25" s="0" t="s">
        <v>2776</v>
      </c>
      <c r="D25" s="0" t="s">
        <v>2787</v>
      </c>
      <c r="E25" s="0" t="s">
        <v>2788</v>
      </c>
      <c r="F25" s="0" t="s">
        <v>2742</v>
      </c>
      <c r="G25" s="0" t="s">
        <v>1597</v>
      </c>
    </row>
    <row customHeight="1" ht="11.25">
      <c r="A26" s="0" t="s">
        <v>16</v>
      </c>
      <c r="B26" s="0" t="s">
        <v>2775</v>
      </c>
      <c r="C26" s="0" t="s">
        <v>2776</v>
      </c>
      <c r="D26" s="0" t="s">
        <v>2789</v>
      </c>
      <c r="E26" s="0" t="s">
        <v>2790</v>
      </c>
      <c r="F26" s="0" t="s">
        <v>2742</v>
      </c>
      <c r="G26" s="0" t="s">
        <v>1601</v>
      </c>
    </row>
    <row customHeight="1" ht="11.25">
      <c r="A27" s="0" t="s">
        <v>16</v>
      </c>
      <c r="B27" s="0" t="s">
        <v>2775</v>
      </c>
      <c r="C27" s="0" t="s">
        <v>2776</v>
      </c>
      <c r="D27" s="0" t="s">
        <v>2791</v>
      </c>
      <c r="E27" s="0" t="s">
        <v>2792</v>
      </c>
      <c r="F27" s="0" t="s">
        <v>2742</v>
      </c>
      <c r="G27" s="0" t="s">
        <v>1606</v>
      </c>
    </row>
    <row customHeight="1" ht="11.25">
      <c r="A28" s="0" t="s">
        <v>16</v>
      </c>
      <c r="B28" s="0" t="s">
        <v>2793</v>
      </c>
      <c r="C28" s="0" t="s">
        <v>2794</v>
      </c>
      <c r="D28" s="0" t="s">
        <v>2795</v>
      </c>
      <c r="E28" s="0" t="s">
        <v>2796</v>
      </c>
      <c r="F28" s="0" t="s">
        <v>2742</v>
      </c>
      <c r="G28" s="0" t="s">
        <v>1614</v>
      </c>
    </row>
    <row customHeight="1" ht="11.25">
      <c r="A29" s="0" t="s">
        <v>16</v>
      </c>
      <c r="B29" s="0" t="s">
        <v>2793</v>
      </c>
      <c r="C29" s="0" t="s">
        <v>2794</v>
      </c>
      <c r="D29" s="0" t="s">
        <v>2793</v>
      </c>
      <c r="E29" s="0" t="s">
        <v>2794</v>
      </c>
      <c r="F29" s="0" t="s">
        <v>2739</v>
      </c>
      <c r="G29" s="0" t="s">
        <v>1616</v>
      </c>
    </row>
    <row customHeight="1" ht="11.25">
      <c r="A30" s="0" t="s">
        <v>16</v>
      </c>
      <c r="B30" s="0" t="s">
        <v>2793</v>
      </c>
      <c r="C30" s="0" t="s">
        <v>2794</v>
      </c>
      <c r="D30" s="0" t="s">
        <v>2797</v>
      </c>
      <c r="E30" s="0" t="s">
        <v>2798</v>
      </c>
      <c r="F30" s="0" t="s">
        <v>2770</v>
      </c>
      <c r="G30" s="0" t="s">
        <v>1619</v>
      </c>
    </row>
    <row customHeight="1" ht="11.25">
      <c r="A31" s="0" t="s">
        <v>16</v>
      </c>
      <c r="B31" s="0" t="s">
        <v>2793</v>
      </c>
      <c r="C31" s="0" t="s">
        <v>2794</v>
      </c>
      <c r="D31" s="0" t="s">
        <v>2799</v>
      </c>
      <c r="E31" s="0" t="s">
        <v>2800</v>
      </c>
      <c r="F31" s="0" t="s">
        <v>2742</v>
      </c>
      <c r="G31" s="0" t="s">
        <v>1624</v>
      </c>
    </row>
    <row customHeight="1" ht="11.25">
      <c r="A32" s="0" t="s">
        <v>16</v>
      </c>
      <c r="B32" s="0" t="s">
        <v>2793</v>
      </c>
      <c r="C32" s="0" t="s">
        <v>2794</v>
      </c>
      <c r="D32" s="0" t="s">
        <v>2801</v>
      </c>
      <c r="E32" s="0" t="s">
        <v>2802</v>
      </c>
      <c r="F32" s="0" t="s">
        <v>2742</v>
      </c>
      <c r="G32" s="0" t="s">
        <v>1626</v>
      </c>
    </row>
    <row customHeight="1" ht="11.25">
      <c r="A33" s="0" t="s">
        <v>16</v>
      </c>
      <c r="B33" s="0" t="s">
        <v>2793</v>
      </c>
      <c r="C33" s="0" t="s">
        <v>2794</v>
      </c>
      <c r="D33" s="0" t="s">
        <v>2803</v>
      </c>
      <c r="E33" s="0" t="s">
        <v>2804</v>
      </c>
      <c r="F33" s="0" t="s">
        <v>2742</v>
      </c>
      <c r="G33" s="0" t="s">
        <v>1628</v>
      </c>
    </row>
    <row customHeight="1" ht="11.25">
      <c r="A34" s="0" t="s">
        <v>16</v>
      </c>
      <c r="B34" s="0" t="s">
        <v>2793</v>
      </c>
      <c r="C34" s="0" t="s">
        <v>2794</v>
      </c>
      <c r="D34" s="0" t="s">
        <v>2805</v>
      </c>
      <c r="E34" s="0" t="s">
        <v>2806</v>
      </c>
      <c r="F34" s="0" t="s">
        <v>2742</v>
      </c>
      <c r="G34" s="0" t="s">
        <v>1630</v>
      </c>
    </row>
    <row customHeight="1" ht="11.25">
      <c r="A35" s="0" t="s">
        <v>16</v>
      </c>
      <c r="B35" s="0" t="s">
        <v>2793</v>
      </c>
      <c r="C35" s="0" t="s">
        <v>2794</v>
      </c>
      <c r="D35" s="0" t="s">
        <v>2807</v>
      </c>
      <c r="E35" s="0" t="s">
        <v>2808</v>
      </c>
      <c r="F35" s="0" t="s">
        <v>2742</v>
      </c>
      <c r="G35" s="0" t="s">
        <v>1635</v>
      </c>
    </row>
    <row customHeight="1" ht="11.25">
      <c r="A36" s="0" t="s">
        <v>16</v>
      </c>
      <c r="B36" s="0" t="s">
        <v>2809</v>
      </c>
      <c r="C36" s="0" t="s">
        <v>2810</v>
      </c>
      <c r="D36" s="0" t="s">
        <v>2809</v>
      </c>
      <c r="E36" s="0" t="s">
        <v>2810</v>
      </c>
      <c r="F36" s="0" t="s">
        <v>2739</v>
      </c>
      <c r="G36" s="0" t="s">
        <v>1640</v>
      </c>
    </row>
    <row customHeight="1" ht="11.25">
      <c r="A37" s="0" t="s">
        <v>16</v>
      </c>
      <c r="B37" s="0" t="s">
        <v>2809</v>
      </c>
      <c r="C37" s="0" t="s">
        <v>2810</v>
      </c>
      <c r="D37" s="0" t="s">
        <v>2811</v>
      </c>
      <c r="E37" s="0" t="s">
        <v>2812</v>
      </c>
      <c r="F37" s="0" t="s">
        <v>2742</v>
      </c>
      <c r="G37" s="0" t="s">
        <v>1644</v>
      </c>
    </row>
    <row customHeight="1" ht="11.25">
      <c r="A38" s="0" t="s">
        <v>16</v>
      </c>
      <c r="B38" s="0" t="s">
        <v>2809</v>
      </c>
      <c r="C38" s="0" t="s">
        <v>2810</v>
      </c>
      <c r="D38" s="0" t="s">
        <v>2813</v>
      </c>
      <c r="E38" s="0" t="s">
        <v>2814</v>
      </c>
      <c r="F38" s="0" t="s">
        <v>2742</v>
      </c>
      <c r="G38" s="0" t="s">
        <v>1652</v>
      </c>
    </row>
    <row customHeight="1" ht="11.25">
      <c r="A39" s="0" t="s">
        <v>16</v>
      </c>
      <c r="B39" s="0" t="s">
        <v>2809</v>
      </c>
      <c r="C39" s="0" t="s">
        <v>2810</v>
      </c>
      <c r="D39" s="0" t="s">
        <v>2815</v>
      </c>
      <c r="E39" s="0" t="s">
        <v>2816</v>
      </c>
      <c r="F39" s="0" t="s">
        <v>2742</v>
      </c>
      <c r="G39" s="0" t="s">
        <v>1658</v>
      </c>
    </row>
    <row customHeight="1" ht="11.25">
      <c r="A40" s="0" t="s">
        <v>16</v>
      </c>
      <c r="B40" s="0" t="s">
        <v>2809</v>
      </c>
      <c r="C40" s="0" t="s">
        <v>2810</v>
      </c>
      <c r="D40" s="0" t="s">
        <v>2817</v>
      </c>
      <c r="E40" s="0" t="s">
        <v>2818</v>
      </c>
      <c r="F40" s="0" t="s">
        <v>2742</v>
      </c>
      <c r="G40" s="0" t="s">
        <v>1663</v>
      </c>
    </row>
    <row customHeight="1" ht="11.25">
      <c r="A41" s="0" t="s">
        <v>16</v>
      </c>
      <c r="B41" s="0" t="s">
        <v>2809</v>
      </c>
      <c r="C41" s="0" t="s">
        <v>2810</v>
      </c>
      <c r="D41" s="0" t="s">
        <v>2819</v>
      </c>
      <c r="E41" s="0" t="s">
        <v>2820</v>
      </c>
      <c r="F41" s="0" t="s">
        <v>2742</v>
      </c>
      <c r="G41" s="0" t="s">
        <v>1667</v>
      </c>
    </row>
    <row customHeight="1" ht="11.25">
      <c r="A42" s="0" t="s">
        <v>16</v>
      </c>
      <c r="B42" s="0" t="s">
        <v>2809</v>
      </c>
      <c r="C42" s="0" t="s">
        <v>2810</v>
      </c>
      <c r="D42" s="0" t="s">
        <v>2821</v>
      </c>
      <c r="E42" s="0" t="s">
        <v>2822</v>
      </c>
      <c r="F42" s="0" t="s">
        <v>2742</v>
      </c>
      <c r="G42" s="0" t="s">
        <v>1670</v>
      </c>
    </row>
    <row customHeight="1" ht="11.25">
      <c r="A43" s="0" t="s">
        <v>16</v>
      </c>
      <c r="B43" s="0" t="s">
        <v>2809</v>
      </c>
      <c r="C43" s="0" t="s">
        <v>2810</v>
      </c>
      <c r="D43" s="0" t="s">
        <v>2823</v>
      </c>
      <c r="E43" s="0" t="s">
        <v>2824</v>
      </c>
      <c r="F43" s="0" t="s">
        <v>2742</v>
      </c>
      <c r="G43" s="0" t="s">
        <v>1677</v>
      </c>
    </row>
    <row customHeight="1" ht="11.25">
      <c r="A44" s="0" t="s">
        <v>16</v>
      </c>
      <c r="B44" s="0" t="s">
        <v>2809</v>
      </c>
      <c r="C44" s="0" t="s">
        <v>2810</v>
      </c>
      <c r="D44" s="0" t="s">
        <v>2825</v>
      </c>
      <c r="E44" s="0" t="s">
        <v>2826</v>
      </c>
      <c r="F44" s="0" t="s">
        <v>2742</v>
      </c>
      <c r="G44" s="0" t="s">
        <v>1686</v>
      </c>
    </row>
    <row customHeight="1" ht="11.25">
      <c r="A45" s="0" t="s">
        <v>16</v>
      </c>
      <c r="B45" s="0" t="s">
        <v>2809</v>
      </c>
      <c r="C45" s="0" t="s">
        <v>2810</v>
      </c>
      <c r="D45" s="0" t="s">
        <v>2827</v>
      </c>
      <c r="E45" s="0" t="s">
        <v>2828</v>
      </c>
      <c r="F45" s="0" t="s">
        <v>2742</v>
      </c>
      <c r="G45" s="0" t="s">
        <v>1691</v>
      </c>
    </row>
    <row customHeight="1" ht="11.25">
      <c r="A46" s="0" t="s">
        <v>16</v>
      </c>
      <c r="B46" s="0" t="s">
        <v>2809</v>
      </c>
      <c r="C46" s="0" t="s">
        <v>2810</v>
      </c>
      <c r="D46" s="0" t="s">
        <v>2829</v>
      </c>
      <c r="E46" s="0" t="s">
        <v>2830</v>
      </c>
      <c r="F46" s="0" t="s">
        <v>2742</v>
      </c>
      <c r="G46" s="0" t="s">
        <v>1695</v>
      </c>
    </row>
    <row customHeight="1" ht="11.25">
      <c r="A47" s="0" t="s">
        <v>16</v>
      </c>
      <c r="B47" s="0" t="s">
        <v>2809</v>
      </c>
      <c r="C47" s="0" t="s">
        <v>2810</v>
      </c>
      <c r="D47" s="0" t="s">
        <v>2831</v>
      </c>
      <c r="E47" s="0" t="s">
        <v>2832</v>
      </c>
      <c r="F47" s="0" t="s">
        <v>2742</v>
      </c>
      <c r="G47" s="0" t="s">
        <v>1701</v>
      </c>
    </row>
    <row customHeight="1" ht="11.25">
      <c r="A48" s="0" t="s">
        <v>16</v>
      </c>
      <c r="B48" s="0" t="s">
        <v>2833</v>
      </c>
      <c r="C48" s="0" t="s">
        <v>2834</v>
      </c>
      <c r="D48" s="0" t="s">
        <v>2835</v>
      </c>
      <c r="E48" s="0" t="s">
        <v>2836</v>
      </c>
      <c r="F48" s="0" t="s">
        <v>2742</v>
      </c>
      <c r="G48" s="0" t="s">
        <v>1706</v>
      </c>
    </row>
    <row customHeight="1" ht="11.25">
      <c r="A49" s="0" t="s">
        <v>16</v>
      </c>
      <c r="B49" s="0" t="s">
        <v>2833</v>
      </c>
      <c r="C49" s="0" t="s">
        <v>2834</v>
      </c>
      <c r="D49" s="0" t="s">
        <v>2833</v>
      </c>
      <c r="E49" s="0" t="s">
        <v>2834</v>
      </c>
      <c r="F49" s="0" t="s">
        <v>2739</v>
      </c>
      <c r="G49" s="0" t="s">
        <v>1709</v>
      </c>
    </row>
    <row customHeight="1" ht="11.25">
      <c r="A50" s="0" t="s">
        <v>16</v>
      </c>
      <c r="B50" s="0" t="s">
        <v>2833</v>
      </c>
      <c r="C50" s="0" t="s">
        <v>2834</v>
      </c>
      <c r="D50" s="0" t="s">
        <v>2837</v>
      </c>
      <c r="E50" s="0" t="s">
        <v>2838</v>
      </c>
      <c r="F50" s="0" t="s">
        <v>2742</v>
      </c>
      <c r="G50" s="0" t="s">
        <v>1713</v>
      </c>
    </row>
    <row customHeight="1" ht="11.25">
      <c r="A51" s="0" t="s">
        <v>16</v>
      </c>
      <c r="B51" s="0" t="s">
        <v>2833</v>
      </c>
      <c r="C51" s="0" t="s">
        <v>2834</v>
      </c>
      <c r="D51" s="0" t="s">
        <v>2839</v>
      </c>
      <c r="E51" s="0" t="s">
        <v>2840</v>
      </c>
      <c r="F51" s="0" t="s">
        <v>2742</v>
      </c>
      <c r="G51" s="0" t="s">
        <v>1717</v>
      </c>
    </row>
    <row customHeight="1" ht="11.25">
      <c r="A52" s="0" t="s">
        <v>16</v>
      </c>
      <c r="B52" s="0" t="s">
        <v>2833</v>
      </c>
      <c r="C52" s="0" t="s">
        <v>2834</v>
      </c>
      <c r="D52" s="0" t="s">
        <v>2803</v>
      </c>
      <c r="E52" s="0" t="s">
        <v>2841</v>
      </c>
      <c r="F52" s="0" t="s">
        <v>2742</v>
      </c>
      <c r="G52" s="0" t="s">
        <v>1721</v>
      </c>
    </row>
    <row customHeight="1" ht="11.25">
      <c r="A53" s="0" t="s">
        <v>16</v>
      </c>
      <c r="B53" s="0" t="s">
        <v>2833</v>
      </c>
      <c r="C53" s="0" t="s">
        <v>2834</v>
      </c>
      <c r="D53" s="0" t="s">
        <v>2842</v>
      </c>
      <c r="E53" s="0" t="s">
        <v>2843</v>
      </c>
      <c r="F53" s="0" t="s">
        <v>2742</v>
      </c>
      <c r="G53" s="0" t="s">
        <v>1723</v>
      </c>
    </row>
    <row customHeight="1" ht="11.25">
      <c r="A54" s="0" t="s">
        <v>16</v>
      </c>
      <c r="B54" s="0" t="s">
        <v>2833</v>
      </c>
      <c r="C54" s="0" t="s">
        <v>2834</v>
      </c>
      <c r="D54" s="0" t="s">
        <v>2844</v>
      </c>
      <c r="E54" s="0" t="s">
        <v>2845</v>
      </c>
      <c r="F54" s="0" t="s">
        <v>2742</v>
      </c>
      <c r="G54" s="0" t="s">
        <v>1726</v>
      </c>
    </row>
    <row customHeight="1" ht="11.25">
      <c r="A55" s="0" t="s">
        <v>16</v>
      </c>
      <c r="B55" s="0" t="s">
        <v>2833</v>
      </c>
      <c r="C55" s="0" t="s">
        <v>2834</v>
      </c>
      <c r="D55" s="0" t="s">
        <v>2846</v>
      </c>
      <c r="E55" s="0" t="s">
        <v>2847</v>
      </c>
      <c r="F55" s="0" t="s">
        <v>2742</v>
      </c>
      <c r="G55" s="0" t="s">
        <v>1731</v>
      </c>
    </row>
    <row customHeight="1" ht="11.25">
      <c r="A56" s="0" t="s">
        <v>16</v>
      </c>
      <c r="B56" s="0" t="s">
        <v>2833</v>
      </c>
      <c r="C56" s="0" t="s">
        <v>2834</v>
      </c>
      <c r="D56" s="0" t="s">
        <v>2773</v>
      </c>
      <c r="E56" s="0" t="s">
        <v>2848</v>
      </c>
      <c r="F56" s="0" t="s">
        <v>2742</v>
      </c>
      <c r="G56" s="0" t="s">
        <v>1734</v>
      </c>
    </row>
    <row customHeight="1" ht="11.25">
      <c r="A57" s="0" t="s">
        <v>16</v>
      </c>
      <c r="B57" s="0" t="s">
        <v>104</v>
      </c>
      <c r="C57" s="0" t="s">
        <v>105</v>
      </c>
      <c r="D57" s="0" t="s">
        <v>104</v>
      </c>
      <c r="E57" s="0" t="s">
        <v>105</v>
      </c>
      <c r="F57" s="0" t="s">
        <v>2849</v>
      </c>
      <c r="G57" s="0" t="s">
        <v>103</v>
      </c>
    </row>
    <row customHeight="1" ht="11.25">
      <c r="A58" s="0" t="s">
        <v>16</v>
      </c>
      <c r="B58" s="0" t="s">
        <v>2850</v>
      </c>
      <c r="C58" s="0" t="s">
        <v>2851</v>
      </c>
      <c r="D58" s="0" t="s">
        <v>2740</v>
      </c>
      <c r="E58" s="0" t="s">
        <v>2852</v>
      </c>
      <c r="F58" s="0" t="s">
        <v>2742</v>
      </c>
      <c r="G58" s="0" t="s">
        <v>1739</v>
      </c>
    </row>
    <row customHeight="1" ht="11.25">
      <c r="A59" s="0" t="s">
        <v>16</v>
      </c>
      <c r="B59" s="0" t="s">
        <v>2850</v>
      </c>
      <c r="C59" s="0" t="s">
        <v>2851</v>
      </c>
      <c r="D59" s="0" t="s">
        <v>2850</v>
      </c>
      <c r="E59" s="0" t="s">
        <v>2851</v>
      </c>
      <c r="F59" s="0" t="s">
        <v>2739</v>
      </c>
      <c r="G59" s="0" t="s">
        <v>1743</v>
      </c>
    </row>
    <row customHeight="1" ht="11.25">
      <c r="A60" s="0" t="s">
        <v>16</v>
      </c>
      <c r="B60" s="0" t="s">
        <v>2850</v>
      </c>
      <c r="C60" s="0" t="s">
        <v>2851</v>
      </c>
      <c r="D60" s="0" t="s">
        <v>2853</v>
      </c>
      <c r="E60" s="0" t="s">
        <v>2854</v>
      </c>
      <c r="F60" s="0" t="s">
        <v>2742</v>
      </c>
      <c r="G60" s="0" t="s">
        <v>1746</v>
      </c>
    </row>
    <row customHeight="1" ht="11.25">
      <c r="A61" s="0" t="s">
        <v>16</v>
      </c>
      <c r="B61" s="0" t="s">
        <v>2850</v>
      </c>
      <c r="C61" s="0" t="s">
        <v>2851</v>
      </c>
      <c r="D61" s="0" t="s">
        <v>2855</v>
      </c>
      <c r="E61" s="0" t="s">
        <v>2856</v>
      </c>
      <c r="F61" s="0" t="s">
        <v>2742</v>
      </c>
      <c r="G61" s="0" t="s">
        <v>2857</v>
      </c>
    </row>
    <row customHeight="1" ht="11.25">
      <c r="A62" s="0" t="s">
        <v>16</v>
      </c>
      <c r="B62" s="0" t="s">
        <v>2850</v>
      </c>
      <c r="C62" s="0" t="s">
        <v>2851</v>
      </c>
      <c r="D62" s="0" t="s">
        <v>2858</v>
      </c>
      <c r="E62" s="0" t="s">
        <v>2859</v>
      </c>
      <c r="F62" s="0" t="s">
        <v>2742</v>
      </c>
      <c r="G62" s="0" t="s">
        <v>2860</v>
      </c>
    </row>
    <row customHeight="1" ht="11.25">
      <c r="A63" s="0" t="s">
        <v>16</v>
      </c>
      <c r="B63" s="0" t="s">
        <v>2850</v>
      </c>
      <c r="C63" s="0" t="s">
        <v>2851</v>
      </c>
      <c r="D63" s="0" t="s">
        <v>2861</v>
      </c>
      <c r="E63" s="0" t="s">
        <v>2862</v>
      </c>
      <c r="F63" s="0" t="s">
        <v>2742</v>
      </c>
      <c r="G63" s="0" t="s">
        <v>2863</v>
      </c>
    </row>
    <row customHeight="1" ht="11.25">
      <c r="A64" s="0" t="s">
        <v>16</v>
      </c>
      <c r="B64" s="0" t="s">
        <v>2850</v>
      </c>
      <c r="C64" s="0" t="s">
        <v>2851</v>
      </c>
      <c r="D64" s="0" t="s">
        <v>2864</v>
      </c>
      <c r="E64" s="0" t="s">
        <v>2865</v>
      </c>
      <c r="F64" s="0" t="s">
        <v>2742</v>
      </c>
      <c r="G64" s="0" t="s">
        <v>2866</v>
      </c>
    </row>
    <row customHeight="1" ht="11.25">
      <c r="A65" s="0" t="s">
        <v>16</v>
      </c>
      <c r="B65" s="0" t="s">
        <v>2850</v>
      </c>
      <c r="C65" s="0" t="s">
        <v>2851</v>
      </c>
      <c r="D65" s="0" t="s">
        <v>2867</v>
      </c>
      <c r="E65" s="0" t="s">
        <v>2868</v>
      </c>
      <c r="F65" s="0" t="s">
        <v>2742</v>
      </c>
      <c r="G65" s="0" t="s">
        <v>2869</v>
      </c>
    </row>
    <row customHeight="1" ht="11.25">
      <c r="A66" s="0" t="s">
        <v>16</v>
      </c>
      <c r="B66" s="0" t="s">
        <v>2850</v>
      </c>
      <c r="C66" s="0" t="s">
        <v>2851</v>
      </c>
      <c r="D66" s="0" t="s">
        <v>2870</v>
      </c>
      <c r="E66" s="0" t="s">
        <v>2871</v>
      </c>
      <c r="F66" s="0" t="s">
        <v>2742</v>
      </c>
      <c r="G66" s="0" t="s">
        <v>2872</v>
      </c>
    </row>
    <row customHeight="1" ht="11.25">
      <c r="A67" s="0" t="s">
        <v>16</v>
      </c>
      <c r="B67" s="0" t="s">
        <v>2850</v>
      </c>
      <c r="C67" s="0" t="s">
        <v>2851</v>
      </c>
      <c r="D67" s="0" t="s">
        <v>2873</v>
      </c>
      <c r="E67" s="0" t="s">
        <v>2874</v>
      </c>
      <c r="F67" s="0" t="s">
        <v>2742</v>
      </c>
      <c r="G67" s="0" t="s">
        <v>2064</v>
      </c>
    </row>
    <row customHeight="1" ht="11.25">
      <c r="A68" s="0" t="s">
        <v>16</v>
      </c>
      <c r="B68" s="0" t="s">
        <v>2850</v>
      </c>
      <c r="C68" s="0" t="s">
        <v>2851</v>
      </c>
      <c r="D68" s="0" t="s">
        <v>2875</v>
      </c>
      <c r="E68" s="0" t="s">
        <v>2876</v>
      </c>
      <c r="F68" s="0" t="s">
        <v>2742</v>
      </c>
      <c r="G68" s="0" t="s">
        <v>2877</v>
      </c>
    </row>
    <row customHeight="1" ht="11.25">
      <c r="A69" s="0" t="s">
        <v>16</v>
      </c>
      <c r="B69" s="0" t="s">
        <v>2850</v>
      </c>
      <c r="C69" s="0" t="s">
        <v>2851</v>
      </c>
      <c r="D69" s="0" t="s">
        <v>2878</v>
      </c>
      <c r="E69" s="0" t="s">
        <v>2879</v>
      </c>
      <c r="F69" s="0" t="s">
        <v>2742</v>
      </c>
      <c r="G69" s="0" t="s">
        <v>2267</v>
      </c>
    </row>
    <row customHeight="1" ht="11.25">
      <c r="A70" s="0" t="s">
        <v>16</v>
      </c>
      <c r="B70" s="0" t="s">
        <v>2850</v>
      </c>
      <c r="C70" s="0" t="s">
        <v>2851</v>
      </c>
      <c r="D70" s="0" t="s">
        <v>2880</v>
      </c>
      <c r="E70" s="0" t="s">
        <v>2881</v>
      </c>
      <c r="F70" s="0" t="s">
        <v>2742</v>
      </c>
      <c r="G70" s="0" t="s">
        <v>2882</v>
      </c>
    </row>
    <row customHeight="1" ht="11.25">
      <c r="A71" s="0" t="s">
        <v>16</v>
      </c>
      <c r="B71" s="0" t="s">
        <v>2883</v>
      </c>
      <c r="C71" s="0" t="s">
        <v>2884</v>
      </c>
      <c r="D71" s="0" t="s">
        <v>2885</v>
      </c>
      <c r="E71" s="0" t="s">
        <v>2886</v>
      </c>
      <c r="F71" s="0" t="s">
        <v>2742</v>
      </c>
      <c r="G71" s="0" t="s">
        <v>2887</v>
      </c>
    </row>
    <row customHeight="1" ht="11.25">
      <c r="A72" s="0" t="s">
        <v>16</v>
      </c>
      <c r="B72" s="0" t="s">
        <v>2883</v>
      </c>
      <c r="C72" s="0" t="s">
        <v>2884</v>
      </c>
      <c r="D72" s="0" t="s">
        <v>2888</v>
      </c>
      <c r="E72" s="0" t="s">
        <v>2889</v>
      </c>
      <c r="F72" s="0" t="s">
        <v>2742</v>
      </c>
      <c r="G72" s="0" t="s">
        <v>2890</v>
      </c>
    </row>
    <row customHeight="1" ht="11.25">
      <c r="A73" s="0" t="s">
        <v>16</v>
      </c>
      <c r="B73" s="0" t="s">
        <v>2883</v>
      </c>
      <c r="C73" s="0" t="s">
        <v>2884</v>
      </c>
      <c r="D73" s="0" t="s">
        <v>2883</v>
      </c>
      <c r="E73" s="0" t="s">
        <v>2884</v>
      </c>
      <c r="F73" s="0" t="s">
        <v>2739</v>
      </c>
      <c r="G73" s="0" t="s">
        <v>2891</v>
      </c>
    </row>
    <row customHeight="1" ht="11.25">
      <c r="A74" s="0" t="s">
        <v>16</v>
      </c>
      <c r="B74" s="0" t="s">
        <v>2883</v>
      </c>
      <c r="C74" s="0" t="s">
        <v>2884</v>
      </c>
      <c r="D74" s="0" t="s">
        <v>2892</v>
      </c>
      <c r="E74" s="0" t="s">
        <v>2893</v>
      </c>
      <c r="F74" s="0" t="s">
        <v>2742</v>
      </c>
      <c r="G74" s="0" t="s">
        <v>2894</v>
      </c>
    </row>
    <row customHeight="1" ht="11.25">
      <c r="A75" s="0" t="s">
        <v>16</v>
      </c>
      <c r="B75" s="0" t="s">
        <v>2883</v>
      </c>
      <c r="C75" s="0" t="s">
        <v>2884</v>
      </c>
      <c r="D75" s="0" t="s">
        <v>2895</v>
      </c>
      <c r="E75" s="0" t="s">
        <v>2896</v>
      </c>
      <c r="F75" s="0" t="s">
        <v>2742</v>
      </c>
      <c r="G75" s="0" t="s">
        <v>2897</v>
      </c>
    </row>
    <row customHeight="1" ht="11.25">
      <c r="A76" s="0" t="s">
        <v>16</v>
      </c>
      <c r="B76" s="0" t="s">
        <v>2883</v>
      </c>
      <c r="C76" s="0" t="s">
        <v>2884</v>
      </c>
      <c r="D76" s="0" t="s">
        <v>2898</v>
      </c>
      <c r="E76" s="0" t="s">
        <v>2899</v>
      </c>
      <c r="F76" s="0" t="s">
        <v>2742</v>
      </c>
      <c r="G76" s="0" t="s">
        <v>2900</v>
      </c>
    </row>
    <row customHeight="1" ht="11.25">
      <c r="A77" s="0" t="s">
        <v>16</v>
      </c>
      <c r="B77" s="0" t="s">
        <v>2883</v>
      </c>
      <c r="C77" s="0" t="s">
        <v>2884</v>
      </c>
      <c r="D77" s="0" t="s">
        <v>2901</v>
      </c>
      <c r="E77" s="0" t="s">
        <v>2902</v>
      </c>
      <c r="F77" s="0" t="s">
        <v>2742</v>
      </c>
      <c r="G77" s="0" t="s">
        <v>2903</v>
      </c>
    </row>
    <row customHeight="1" ht="11.25">
      <c r="A78" s="0" t="s">
        <v>16</v>
      </c>
      <c r="B78" s="0" t="s">
        <v>2883</v>
      </c>
      <c r="C78" s="0" t="s">
        <v>2884</v>
      </c>
      <c r="D78" s="0" t="s">
        <v>2904</v>
      </c>
      <c r="E78" s="0" t="s">
        <v>2905</v>
      </c>
      <c r="F78" s="0" t="s">
        <v>2742</v>
      </c>
      <c r="G78" s="0" t="s">
        <v>2906</v>
      </c>
    </row>
    <row customHeight="1" ht="11.25">
      <c r="A79" s="0" t="s">
        <v>16</v>
      </c>
      <c r="B79" s="0" t="s">
        <v>2883</v>
      </c>
      <c r="C79" s="0" t="s">
        <v>2884</v>
      </c>
      <c r="D79" s="0" t="s">
        <v>2907</v>
      </c>
      <c r="E79" s="0" t="s">
        <v>2908</v>
      </c>
      <c r="F79" s="0" t="s">
        <v>2742</v>
      </c>
      <c r="G79" s="0" t="s">
        <v>2909</v>
      </c>
    </row>
    <row customHeight="1" ht="11.25">
      <c r="A80" s="0" t="s">
        <v>16</v>
      </c>
      <c r="B80" s="0" t="s">
        <v>2883</v>
      </c>
      <c r="C80" s="0" t="s">
        <v>2884</v>
      </c>
      <c r="D80" s="0" t="s">
        <v>2910</v>
      </c>
      <c r="E80" s="0" t="s">
        <v>2911</v>
      </c>
      <c r="F80" s="0" t="s">
        <v>2742</v>
      </c>
      <c r="G80" s="0" t="s">
        <v>2912</v>
      </c>
    </row>
    <row customHeight="1" ht="11.25">
      <c r="A81" s="0" t="s">
        <v>16</v>
      </c>
      <c r="B81" s="0" t="s">
        <v>2883</v>
      </c>
      <c r="C81" s="0" t="s">
        <v>2884</v>
      </c>
      <c r="D81" s="0" t="s">
        <v>2913</v>
      </c>
      <c r="E81" s="0" t="s">
        <v>2914</v>
      </c>
      <c r="F81" s="0" t="s">
        <v>2742</v>
      </c>
      <c r="G81" s="0" t="s">
        <v>2915</v>
      </c>
    </row>
    <row customHeight="1" ht="11.25">
      <c r="A82" s="0" t="s">
        <v>16</v>
      </c>
      <c r="B82" s="0" t="s">
        <v>2916</v>
      </c>
      <c r="C82" s="0" t="s">
        <v>2917</v>
      </c>
      <c r="D82" s="0" t="s">
        <v>2918</v>
      </c>
      <c r="E82" s="0" t="s">
        <v>2919</v>
      </c>
      <c r="F82" s="0" t="s">
        <v>2742</v>
      </c>
      <c r="G82" s="0" t="s">
        <v>2920</v>
      </c>
    </row>
    <row customHeight="1" ht="11.25">
      <c r="A83" s="0" t="s">
        <v>16</v>
      </c>
      <c r="B83" s="0" t="s">
        <v>2916</v>
      </c>
      <c r="C83" s="0" t="s">
        <v>2917</v>
      </c>
      <c r="D83" s="0" t="s">
        <v>2921</v>
      </c>
      <c r="E83" s="0" t="s">
        <v>2922</v>
      </c>
      <c r="F83" s="0" t="s">
        <v>2742</v>
      </c>
      <c r="G83" s="0" t="s">
        <v>47</v>
      </c>
    </row>
    <row customHeight="1" ht="11.25">
      <c r="A84" s="0" t="s">
        <v>16</v>
      </c>
      <c r="B84" s="0" t="s">
        <v>2916</v>
      </c>
      <c r="C84" s="0" t="s">
        <v>2917</v>
      </c>
      <c r="D84" s="0" t="s">
        <v>2923</v>
      </c>
      <c r="E84" s="0" t="s">
        <v>2924</v>
      </c>
      <c r="F84" s="0" t="s">
        <v>2742</v>
      </c>
      <c r="G84" s="0" t="s">
        <v>2925</v>
      </c>
    </row>
    <row customHeight="1" ht="11.25">
      <c r="A85" s="0" t="s">
        <v>16</v>
      </c>
      <c r="B85" s="0" t="s">
        <v>2916</v>
      </c>
      <c r="C85" s="0" t="s">
        <v>2917</v>
      </c>
      <c r="D85" s="0" t="s">
        <v>2926</v>
      </c>
      <c r="E85" s="0" t="s">
        <v>2927</v>
      </c>
      <c r="F85" s="0" t="s">
        <v>2742</v>
      </c>
      <c r="G85" s="0" t="s">
        <v>2928</v>
      </c>
    </row>
    <row customHeight="1" ht="11.25">
      <c r="A86" s="0" t="s">
        <v>16</v>
      </c>
      <c r="B86" s="0" t="s">
        <v>2916</v>
      </c>
      <c r="C86" s="0" t="s">
        <v>2917</v>
      </c>
      <c r="D86" s="0" t="s">
        <v>2929</v>
      </c>
      <c r="E86" s="0" t="s">
        <v>2930</v>
      </c>
      <c r="F86" s="0" t="s">
        <v>2742</v>
      </c>
      <c r="G86" s="0" t="s">
        <v>2931</v>
      </c>
    </row>
    <row customHeight="1" ht="11.25">
      <c r="A87" s="0" t="s">
        <v>16</v>
      </c>
      <c r="B87" s="0" t="s">
        <v>2916</v>
      </c>
      <c r="C87" s="0" t="s">
        <v>2917</v>
      </c>
      <c r="D87" s="0" t="s">
        <v>2932</v>
      </c>
      <c r="E87" s="0" t="s">
        <v>2933</v>
      </c>
      <c r="F87" s="0" t="s">
        <v>2742</v>
      </c>
      <c r="G87" s="0" t="s">
        <v>2934</v>
      </c>
    </row>
    <row customHeight="1" ht="11.25">
      <c r="A88" s="0" t="s">
        <v>16</v>
      </c>
      <c r="B88" s="0" t="s">
        <v>2916</v>
      </c>
      <c r="C88" s="0" t="s">
        <v>2917</v>
      </c>
      <c r="D88" s="0" t="s">
        <v>2935</v>
      </c>
      <c r="E88" s="0" t="s">
        <v>2936</v>
      </c>
      <c r="F88" s="0" t="s">
        <v>2742</v>
      </c>
      <c r="G88" s="0" t="s">
        <v>2937</v>
      </c>
    </row>
    <row customHeight="1" ht="11.25">
      <c r="A89" s="0" t="s">
        <v>16</v>
      </c>
      <c r="B89" s="0" t="s">
        <v>2916</v>
      </c>
      <c r="C89" s="0" t="s">
        <v>2917</v>
      </c>
      <c r="D89" s="0" t="s">
        <v>2916</v>
      </c>
      <c r="E89" s="0" t="s">
        <v>2917</v>
      </c>
      <c r="F89" s="0" t="s">
        <v>2739</v>
      </c>
      <c r="G89" s="0" t="s">
        <v>2938</v>
      </c>
    </row>
    <row customHeight="1" ht="11.25">
      <c r="A90" s="0" t="s">
        <v>16</v>
      </c>
      <c r="B90" s="0" t="s">
        <v>2916</v>
      </c>
      <c r="C90" s="0" t="s">
        <v>2917</v>
      </c>
      <c r="D90" s="0" t="s">
        <v>2939</v>
      </c>
      <c r="E90" s="0" t="s">
        <v>2940</v>
      </c>
      <c r="F90" s="0" t="s">
        <v>2770</v>
      </c>
      <c r="G90" s="0" t="s">
        <v>2941</v>
      </c>
    </row>
    <row customHeight="1" ht="11.25">
      <c r="A91" s="0" t="s">
        <v>16</v>
      </c>
      <c r="B91" s="0" t="s">
        <v>2916</v>
      </c>
      <c r="C91" s="0" t="s">
        <v>2917</v>
      </c>
      <c r="D91" s="0" t="s">
        <v>2942</v>
      </c>
      <c r="E91" s="0" t="s">
        <v>2943</v>
      </c>
      <c r="F91" s="0" t="s">
        <v>2742</v>
      </c>
      <c r="G91" s="0" t="s">
        <v>2944</v>
      </c>
    </row>
    <row customHeight="1" ht="11.25">
      <c r="A92" s="0" t="s">
        <v>16</v>
      </c>
      <c r="B92" s="0" t="s">
        <v>2916</v>
      </c>
      <c r="C92" s="0" t="s">
        <v>2917</v>
      </c>
      <c r="D92" s="0" t="s">
        <v>2945</v>
      </c>
      <c r="E92" s="0" t="s">
        <v>2946</v>
      </c>
      <c r="F92" s="0" t="s">
        <v>2742</v>
      </c>
      <c r="G92" s="0" t="s">
        <v>2947</v>
      </c>
    </row>
    <row customHeight="1" ht="11.25">
      <c r="A93" s="0" t="s">
        <v>16</v>
      </c>
      <c r="B93" s="0" t="s">
        <v>2916</v>
      </c>
      <c r="C93" s="0" t="s">
        <v>2917</v>
      </c>
      <c r="D93" s="0" t="s">
        <v>2948</v>
      </c>
      <c r="E93" s="0" t="s">
        <v>2949</v>
      </c>
      <c r="F93" s="0" t="s">
        <v>2742</v>
      </c>
      <c r="G93" s="0" t="s">
        <v>2950</v>
      </c>
    </row>
    <row customHeight="1" ht="11.25">
      <c r="A94" s="0" t="s">
        <v>16</v>
      </c>
      <c r="B94" s="0" t="s">
        <v>2916</v>
      </c>
      <c r="C94" s="0" t="s">
        <v>2917</v>
      </c>
      <c r="D94" s="0" t="s">
        <v>2951</v>
      </c>
      <c r="E94" s="0" t="s">
        <v>2952</v>
      </c>
      <c r="F94" s="0" t="s">
        <v>2742</v>
      </c>
      <c r="G94" s="0" t="s">
        <v>2953</v>
      </c>
    </row>
    <row customHeight="1" ht="11.25">
      <c r="A95" s="0" t="s">
        <v>16</v>
      </c>
      <c r="B95" s="0" t="s">
        <v>2916</v>
      </c>
      <c r="C95" s="0" t="s">
        <v>2917</v>
      </c>
      <c r="D95" s="0" t="s">
        <v>2954</v>
      </c>
      <c r="E95" s="0" t="s">
        <v>2955</v>
      </c>
      <c r="F95" s="0" t="s">
        <v>2742</v>
      </c>
      <c r="G95" s="0" t="s">
        <v>2956</v>
      </c>
    </row>
    <row customHeight="1" ht="11.25">
      <c r="A96" s="0" t="s">
        <v>16</v>
      </c>
      <c r="B96" s="0" t="s">
        <v>2916</v>
      </c>
      <c r="C96" s="0" t="s">
        <v>2917</v>
      </c>
      <c r="D96" s="0" t="s">
        <v>2957</v>
      </c>
      <c r="E96" s="0" t="s">
        <v>2958</v>
      </c>
      <c r="F96" s="0" t="s">
        <v>2742</v>
      </c>
      <c r="G96" s="0" t="s">
        <v>2959</v>
      </c>
    </row>
    <row customHeight="1" ht="11.25">
      <c r="A97" s="0" t="s">
        <v>16</v>
      </c>
      <c r="B97" s="0" t="s">
        <v>2916</v>
      </c>
      <c r="C97" s="0" t="s">
        <v>2917</v>
      </c>
      <c r="D97" s="0" t="s">
        <v>2960</v>
      </c>
      <c r="E97" s="0" t="s">
        <v>2961</v>
      </c>
      <c r="F97" s="0" t="s">
        <v>2770</v>
      </c>
      <c r="G97" s="0" t="s">
        <v>2962</v>
      </c>
    </row>
    <row customHeight="1" ht="11.25">
      <c r="A98" s="0" t="s">
        <v>16</v>
      </c>
      <c r="B98" s="0" t="s">
        <v>2916</v>
      </c>
      <c r="C98" s="0" t="s">
        <v>2917</v>
      </c>
      <c r="D98" s="0" t="s">
        <v>2963</v>
      </c>
      <c r="E98" s="0" t="s">
        <v>2964</v>
      </c>
      <c r="F98" s="0" t="s">
        <v>2742</v>
      </c>
      <c r="G98" s="0" t="s">
        <v>2965</v>
      </c>
    </row>
    <row customHeight="1" ht="11.25">
      <c r="A99" s="0" t="s">
        <v>16</v>
      </c>
      <c r="B99" s="0" t="s">
        <v>2916</v>
      </c>
      <c r="C99" s="0" t="s">
        <v>2917</v>
      </c>
      <c r="D99" s="0" t="s">
        <v>2966</v>
      </c>
      <c r="E99" s="0" t="s">
        <v>2967</v>
      </c>
      <c r="F99" s="0" t="s">
        <v>2742</v>
      </c>
      <c r="G99" s="0" t="s">
        <v>2968</v>
      </c>
    </row>
    <row customHeight="1" ht="11.25">
      <c r="A100" s="0" t="s">
        <v>16</v>
      </c>
      <c r="B100" s="0" t="s">
        <v>2916</v>
      </c>
      <c r="C100" s="0" t="s">
        <v>2917</v>
      </c>
      <c r="D100" s="0" t="s">
        <v>2969</v>
      </c>
      <c r="E100" s="0" t="s">
        <v>2970</v>
      </c>
      <c r="F100" s="0" t="s">
        <v>2742</v>
      </c>
      <c r="G100" s="0" t="s">
        <v>2971</v>
      </c>
    </row>
    <row customHeight="1" ht="11.25">
      <c r="A101" s="0" t="s">
        <v>16</v>
      </c>
      <c r="B101" s="0" t="s">
        <v>2916</v>
      </c>
      <c r="C101" s="0" t="s">
        <v>2917</v>
      </c>
      <c r="D101" s="0" t="s">
        <v>2972</v>
      </c>
      <c r="E101" s="0" t="s">
        <v>2973</v>
      </c>
      <c r="F101" s="0" t="s">
        <v>2742</v>
      </c>
      <c r="G101" s="0" t="s">
        <v>2974</v>
      </c>
    </row>
    <row customHeight="1" ht="11.25">
      <c r="A102" s="0" t="s">
        <v>16</v>
      </c>
      <c r="B102" s="0" t="s">
        <v>2916</v>
      </c>
      <c r="C102" s="0" t="s">
        <v>2917</v>
      </c>
      <c r="D102" s="0" t="s">
        <v>2975</v>
      </c>
      <c r="E102" s="0" t="s">
        <v>2976</v>
      </c>
      <c r="F102" s="0" t="s">
        <v>2770</v>
      </c>
      <c r="G102" s="0" t="s">
        <v>2977</v>
      </c>
    </row>
    <row customHeight="1" ht="11.25">
      <c r="A103" s="0" t="s">
        <v>16</v>
      </c>
      <c r="B103" s="0" t="s">
        <v>2916</v>
      </c>
      <c r="C103" s="0" t="s">
        <v>2917</v>
      </c>
      <c r="D103" s="0" t="s">
        <v>2978</v>
      </c>
      <c r="E103" s="0" t="s">
        <v>2979</v>
      </c>
      <c r="F103" s="0" t="s">
        <v>2742</v>
      </c>
      <c r="G103" s="0" t="s">
        <v>2980</v>
      </c>
    </row>
    <row customHeight="1" ht="11.25">
      <c r="A104" s="0" t="s">
        <v>16</v>
      </c>
      <c r="B104" s="0" t="s">
        <v>2916</v>
      </c>
      <c r="C104" s="0" t="s">
        <v>2917</v>
      </c>
      <c r="D104" s="0" t="s">
        <v>2981</v>
      </c>
      <c r="E104" s="0" t="s">
        <v>2982</v>
      </c>
      <c r="F104" s="0" t="s">
        <v>2770</v>
      </c>
      <c r="G104" s="0" t="s">
        <v>2983</v>
      </c>
    </row>
    <row customHeight="1" ht="11.25">
      <c r="A105" s="0" t="s">
        <v>16</v>
      </c>
      <c r="B105" s="0" t="s">
        <v>2984</v>
      </c>
      <c r="C105" s="0" t="s">
        <v>2985</v>
      </c>
      <c r="D105" s="0" t="s">
        <v>2986</v>
      </c>
      <c r="E105" s="0" t="s">
        <v>2987</v>
      </c>
      <c r="F105" s="0" t="s">
        <v>2747</v>
      </c>
      <c r="G105" s="0" t="s">
        <v>2988</v>
      </c>
    </row>
    <row customHeight="1" ht="11.25">
      <c r="A106" s="0" t="s">
        <v>16</v>
      </c>
      <c r="B106" s="0" t="s">
        <v>2984</v>
      </c>
      <c r="C106" s="0" t="s">
        <v>2985</v>
      </c>
      <c r="D106" s="0" t="s">
        <v>2984</v>
      </c>
      <c r="E106" s="0" t="s">
        <v>2985</v>
      </c>
      <c r="F106" s="0" t="s">
        <v>2739</v>
      </c>
      <c r="G106" s="0" t="s">
        <v>2989</v>
      </c>
    </row>
    <row customHeight="1" ht="11.25">
      <c r="A107" s="0" t="s">
        <v>16</v>
      </c>
      <c r="B107" s="0" t="s">
        <v>2984</v>
      </c>
      <c r="C107" s="0" t="s">
        <v>2985</v>
      </c>
      <c r="D107" s="0" t="s">
        <v>2990</v>
      </c>
      <c r="E107" s="0" t="s">
        <v>2991</v>
      </c>
      <c r="F107" s="0" t="s">
        <v>2742</v>
      </c>
      <c r="G107" s="0" t="s">
        <v>2992</v>
      </c>
    </row>
    <row customHeight="1" ht="11.25">
      <c r="A108" s="0" t="s">
        <v>16</v>
      </c>
      <c r="B108" s="0" t="s">
        <v>2984</v>
      </c>
      <c r="C108" s="0" t="s">
        <v>2985</v>
      </c>
      <c r="D108" s="0" t="s">
        <v>2993</v>
      </c>
      <c r="E108" s="0" t="s">
        <v>2994</v>
      </c>
      <c r="F108" s="0" t="s">
        <v>2742</v>
      </c>
      <c r="G108" s="0" t="s">
        <v>2995</v>
      </c>
    </row>
    <row customHeight="1" ht="11.25">
      <c r="A109" s="0" t="s">
        <v>16</v>
      </c>
      <c r="B109" s="0" t="s">
        <v>2984</v>
      </c>
      <c r="C109" s="0" t="s">
        <v>2985</v>
      </c>
      <c r="D109" s="0" t="s">
        <v>2996</v>
      </c>
      <c r="E109" s="0" t="s">
        <v>2997</v>
      </c>
      <c r="F109" s="0" t="s">
        <v>2742</v>
      </c>
      <c r="G109" s="0" t="s">
        <v>2998</v>
      </c>
    </row>
    <row customHeight="1" ht="11.25">
      <c r="A110" s="0" t="s">
        <v>16</v>
      </c>
      <c r="B110" s="0" t="s">
        <v>2984</v>
      </c>
      <c r="C110" s="0" t="s">
        <v>2985</v>
      </c>
      <c r="D110" s="0" t="s">
        <v>2999</v>
      </c>
      <c r="E110" s="0" t="s">
        <v>3000</v>
      </c>
      <c r="F110" s="0" t="s">
        <v>2742</v>
      </c>
      <c r="G110" s="0" t="s">
        <v>3001</v>
      </c>
    </row>
    <row customHeight="1" ht="11.25">
      <c r="A111" s="0" t="s">
        <v>16</v>
      </c>
      <c r="B111" s="0" t="s">
        <v>3002</v>
      </c>
      <c r="C111" s="0" t="s">
        <v>3003</v>
      </c>
      <c r="D111" s="0" t="s">
        <v>3004</v>
      </c>
      <c r="E111" s="0" t="s">
        <v>3005</v>
      </c>
      <c r="F111" s="0" t="s">
        <v>2742</v>
      </c>
      <c r="G111" s="0" t="s">
        <v>3006</v>
      </c>
    </row>
    <row customHeight="1" ht="11.25">
      <c r="A112" s="0" t="s">
        <v>16</v>
      </c>
      <c r="B112" s="0" t="s">
        <v>3002</v>
      </c>
      <c r="C112" s="0" t="s">
        <v>3003</v>
      </c>
      <c r="D112" s="0" t="s">
        <v>3007</v>
      </c>
      <c r="E112" s="0" t="s">
        <v>3008</v>
      </c>
      <c r="F112" s="0" t="s">
        <v>2742</v>
      </c>
      <c r="G112" s="0" t="s">
        <v>3009</v>
      </c>
    </row>
    <row customHeight="1" ht="11.25">
      <c r="A113" s="0" t="s">
        <v>16</v>
      </c>
      <c r="B113" s="0" t="s">
        <v>3002</v>
      </c>
      <c r="C113" s="0" t="s">
        <v>3003</v>
      </c>
      <c r="D113" s="0" t="s">
        <v>3002</v>
      </c>
      <c r="E113" s="0" t="s">
        <v>3003</v>
      </c>
      <c r="F113" s="0" t="s">
        <v>2739</v>
      </c>
      <c r="G113" s="0" t="s">
        <v>3010</v>
      </c>
    </row>
    <row customHeight="1" ht="11.25">
      <c r="A114" s="0" t="s">
        <v>16</v>
      </c>
      <c r="B114" s="0" t="s">
        <v>3002</v>
      </c>
      <c r="C114" s="0" t="s">
        <v>3003</v>
      </c>
      <c r="D114" s="0" t="s">
        <v>3011</v>
      </c>
      <c r="E114" s="0" t="s">
        <v>3012</v>
      </c>
      <c r="F114" s="0" t="s">
        <v>2742</v>
      </c>
      <c r="G114" s="0" t="s">
        <v>3013</v>
      </c>
    </row>
    <row customHeight="1" ht="11.25">
      <c r="A115" s="0" t="s">
        <v>16</v>
      </c>
      <c r="B115" s="0" t="s">
        <v>3002</v>
      </c>
      <c r="C115" s="0" t="s">
        <v>3003</v>
      </c>
      <c r="D115" s="0" t="s">
        <v>3014</v>
      </c>
      <c r="E115" s="0" t="s">
        <v>3015</v>
      </c>
      <c r="F115" s="0" t="s">
        <v>2742</v>
      </c>
      <c r="G115" s="0" t="s">
        <v>3016</v>
      </c>
    </row>
    <row customHeight="1" ht="11.25">
      <c r="A116" s="0" t="s">
        <v>16</v>
      </c>
      <c r="B116" s="0" t="s">
        <v>3002</v>
      </c>
      <c r="C116" s="0" t="s">
        <v>3003</v>
      </c>
      <c r="D116" s="0" t="s">
        <v>3017</v>
      </c>
      <c r="E116" s="0" t="s">
        <v>3018</v>
      </c>
      <c r="F116" s="0" t="s">
        <v>2742</v>
      </c>
      <c r="G116" s="0" t="s">
        <v>3019</v>
      </c>
    </row>
    <row customHeight="1" ht="11.25">
      <c r="A117" s="0" t="s">
        <v>16</v>
      </c>
      <c r="B117" s="0" t="s">
        <v>3002</v>
      </c>
      <c r="C117" s="0" t="s">
        <v>3003</v>
      </c>
      <c r="D117" s="0" t="s">
        <v>3020</v>
      </c>
      <c r="E117" s="0" t="s">
        <v>3021</v>
      </c>
      <c r="F117" s="0" t="s">
        <v>2742</v>
      </c>
      <c r="G117" s="0" t="s">
        <v>3022</v>
      </c>
    </row>
    <row customHeight="1" ht="11.25">
      <c r="A118" s="0" t="s">
        <v>16</v>
      </c>
      <c r="B118" s="0" t="s">
        <v>3002</v>
      </c>
      <c r="C118" s="0" t="s">
        <v>3003</v>
      </c>
      <c r="D118" s="0" t="s">
        <v>3023</v>
      </c>
      <c r="E118" s="0" t="s">
        <v>3024</v>
      </c>
      <c r="F118" s="0" t="s">
        <v>2742</v>
      </c>
      <c r="G118" s="0" t="s">
        <v>3025</v>
      </c>
    </row>
    <row customHeight="1" ht="11.25">
      <c r="A119" s="0" t="s">
        <v>16</v>
      </c>
      <c r="B119" s="0" t="s">
        <v>3002</v>
      </c>
      <c r="C119" s="0" t="s">
        <v>3003</v>
      </c>
      <c r="D119" s="0" t="s">
        <v>3026</v>
      </c>
      <c r="E119" s="0" t="s">
        <v>3027</v>
      </c>
      <c r="F119" s="0" t="s">
        <v>2742</v>
      </c>
      <c r="G119" s="0" t="s">
        <v>3028</v>
      </c>
    </row>
    <row customHeight="1" ht="11.25">
      <c r="A120" s="0" t="s">
        <v>16</v>
      </c>
      <c r="B120" s="0" t="s">
        <v>3002</v>
      </c>
      <c r="C120" s="0" t="s">
        <v>3003</v>
      </c>
      <c r="D120" s="0" t="s">
        <v>3029</v>
      </c>
      <c r="E120" s="0" t="s">
        <v>3030</v>
      </c>
      <c r="F120" s="0" t="s">
        <v>2742</v>
      </c>
      <c r="G120" s="0" t="s">
        <v>3031</v>
      </c>
    </row>
    <row customHeight="1" ht="11.25">
      <c r="A121" s="0" t="s">
        <v>16</v>
      </c>
      <c r="B121" s="0" t="s">
        <v>3002</v>
      </c>
      <c r="C121" s="0" t="s">
        <v>3003</v>
      </c>
      <c r="D121" s="0" t="s">
        <v>3032</v>
      </c>
      <c r="E121" s="0" t="s">
        <v>3033</v>
      </c>
      <c r="F121" s="0" t="s">
        <v>2742</v>
      </c>
      <c r="G121" s="0" t="s">
        <v>3034</v>
      </c>
    </row>
    <row customHeight="1" ht="11.25">
      <c r="A122" s="0" t="s">
        <v>16</v>
      </c>
      <c r="B122" s="0" t="s">
        <v>3035</v>
      </c>
      <c r="C122" s="0" t="s">
        <v>3036</v>
      </c>
      <c r="D122" s="0" t="s">
        <v>3037</v>
      </c>
      <c r="E122" s="0" t="s">
        <v>3038</v>
      </c>
      <c r="F122" s="0" t="s">
        <v>2742</v>
      </c>
      <c r="G122" s="0" t="s">
        <v>3039</v>
      </c>
    </row>
    <row customHeight="1" ht="11.25">
      <c r="A123" s="0" t="s">
        <v>16</v>
      </c>
      <c r="B123" s="0" t="s">
        <v>3035</v>
      </c>
      <c r="C123" s="0" t="s">
        <v>3036</v>
      </c>
      <c r="D123" s="0" t="s">
        <v>3040</v>
      </c>
      <c r="E123" s="0" t="s">
        <v>3041</v>
      </c>
      <c r="F123" s="0" t="s">
        <v>2742</v>
      </c>
      <c r="G123" s="0" t="s">
        <v>3042</v>
      </c>
    </row>
    <row customHeight="1" ht="11.25">
      <c r="A124" s="0" t="s">
        <v>16</v>
      </c>
      <c r="B124" s="0" t="s">
        <v>3035</v>
      </c>
      <c r="C124" s="0" t="s">
        <v>3036</v>
      </c>
      <c r="D124" s="0" t="s">
        <v>3035</v>
      </c>
      <c r="E124" s="0" t="s">
        <v>3036</v>
      </c>
      <c r="F124" s="0" t="s">
        <v>2739</v>
      </c>
      <c r="G124" s="0" t="s">
        <v>3043</v>
      </c>
    </row>
    <row customHeight="1" ht="11.25">
      <c r="A125" s="0" t="s">
        <v>16</v>
      </c>
      <c r="B125" s="0" t="s">
        <v>3035</v>
      </c>
      <c r="C125" s="0" t="s">
        <v>3036</v>
      </c>
      <c r="D125" s="0" t="s">
        <v>3044</v>
      </c>
      <c r="E125" s="0" t="s">
        <v>3045</v>
      </c>
      <c r="F125" s="0" t="s">
        <v>2770</v>
      </c>
      <c r="G125" s="0" t="s">
        <v>3046</v>
      </c>
    </row>
    <row customHeight="1" ht="11.25">
      <c r="A126" s="0" t="s">
        <v>16</v>
      </c>
      <c r="B126" s="0" t="s">
        <v>3035</v>
      </c>
      <c r="C126" s="0" t="s">
        <v>3036</v>
      </c>
      <c r="D126" s="0" t="s">
        <v>3047</v>
      </c>
      <c r="E126" s="0" t="s">
        <v>3048</v>
      </c>
      <c r="F126" s="0" t="s">
        <v>2742</v>
      </c>
      <c r="G126" s="0" t="s">
        <v>3049</v>
      </c>
    </row>
    <row customHeight="1" ht="11.25">
      <c r="A127" s="0" t="s">
        <v>16</v>
      </c>
      <c r="B127" s="0" t="s">
        <v>3035</v>
      </c>
      <c r="C127" s="0" t="s">
        <v>3036</v>
      </c>
      <c r="D127" s="0" t="s">
        <v>3050</v>
      </c>
      <c r="E127" s="0" t="s">
        <v>3051</v>
      </c>
      <c r="F127" s="0" t="s">
        <v>2742</v>
      </c>
      <c r="G127" s="0" t="s">
        <v>3052</v>
      </c>
    </row>
    <row customHeight="1" ht="11.25">
      <c r="A128" s="0" t="s">
        <v>16</v>
      </c>
      <c r="B128" s="0" t="s">
        <v>3035</v>
      </c>
      <c r="C128" s="0" t="s">
        <v>3036</v>
      </c>
      <c r="D128" s="0" t="s">
        <v>3053</v>
      </c>
      <c r="E128" s="0" t="s">
        <v>3054</v>
      </c>
      <c r="F128" s="0" t="s">
        <v>2742</v>
      </c>
      <c r="G128" s="0" t="s">
        <v>3055</v>
      </c>
    </row>
    <row customHeight="1" ht="11.25">
      <c r="A129" s="0" t="s">
        <v>16</v>
      </c>
      <c r="B129" s="0" t="s">
        <v>3056</v>
      </c>
      <c r="C129" s="0" t="s">
        <v>3057</v>
      </c>
      <c r="D129" s="0" t="s">
        <v>3058</v>
      </c>
      <c r="E129" s="0" t="s">
        <v>3059</v>
      </c>
      <c r="F129" s="0" t="s">
        <v>2742</v>
      </c>
      <c r="G129" s="0" t="s">
        <v>3060</v>
      </c>
    </row>
    <row customHeight="1" ht="11.25">
      <c r="A130" s="0" t="s">
        <v>16</v>
      </c>
      <c r="B130" s="0" t="s">
        <v>3056</v>
      </c>
      <c r="C130" s="0" t="s">
        <v>3057</v>
      </c>
      <c r="D130" s="0" t="s">
        <v>3061</v>
      </c>
      <c r="E130" s="0" t="s">
        <v>3062</v>
      </c>
      <c r="F130" s="0" t="s">
        <v>2742</v>
      </c>
      <c r="G130" s="0" t="s">
        <v>3063</v>
      </c>
    </row>
    <row customHeight="1" ht="11.25">
      <c r="A131" s="0" t="s">
        <v>16</v>
      </c>
      <c r="B131" s="0" t="s">
        <v>3056</v>
      </c>
      <c r="C131" s="0" t="s">
        <v>3057</v>
      </c>
      <c r="D131" s="0" t="s">
        <v>3064</v>
      </c>
      <c r="E131" s="0" t="s">
        <v>3065</v>
      </c>
      <c r="F131" s="0" t="s">
        <v>2742</v>
      </c>
      <c r="G131" s="0" t="s">
        <v>3066</v>
      </c>
    </row>
    <row customHeight="1" ht="11.25">
      <c r="A132" s="0" t="s">
        <v>16</v>
      </c>
      <c r="B132" s="0" t="s">
        <v>3056</v>
      </c>
      <c r="C132" s="0" t="s">
        <v>3057</v>
      </c>
      <c r="D132" s="0" t="s">
        <v>3067</v>
      </c>
      <c r="E132" s="0" t="s">
        <v>3068</v>
      </c>
      <c r="F132" s="0" t="s">
        <v>2742</v>
      </c>
      <c r="G132" s="0" t="s">
        <v>3069</v>
      </c>
    </row>
    <row customHeight="1" ht="11.25">
      <c r="A133" s="0" t="s">
        <v>16</v>
      </c>
      <c r="B133" s="0" t="s">
        <v>3056</v>
      </c>
      <c r="C133" s="0" t="s">
        <v>3057</v>
      </c>
      <c r="D133" s="0" t="s">
        <v>3056</v>
      </c>
      <c r="E133" s="0" t="s">
        <v>3057</v>
      </c>
      <c r="F133" s="0" t="s">
        <v>2739</v>
      </c>
      <c r="G133" s="0" t="s">
        <v>3070</v>
      </c>
    </row>
    <row customHeight="1" ht="11.25">
      <c r="A134" s="0" t="s">
        <v>16</v>
      </c>
      <c r="B134" s="0" t="s">
        <v>3056</v>
      </c>
      <c r="C134" s="0" t="s">
        <v>3057</v>
      </c>
      <c r="D134" s="0" t="s">
        <v>3071</v>
      </c>
      <c r="E134" s="0" t="s">
        <v>3072</v>
      </c>
      <c r="F134" s="0" t="s">
        <v>2742</v>
      </c>
      <c r="G134" s="0" t="s">
        <v>3073</v>
      </c>
    </row>
    <row customHeight="1" ht="11.25">
      <c r="A135" s="0" t="s">
        <v>16</v>
      </c>
      <c r="B135" s="0" t="s">
        <v>3056</v>
      </c>
      <c r="C135" s="0" t="s">
        <v>3057</v>
      </c>
      <c r="D135" s="0" t="s">
        <v>3074</v>
      </c>
      <c r="E135" s="0" t="s">
        <v>3075</v>
      </c>
      <c r="F135" s="0" t="s">
        <v>2742</v>
      </c>
      <c r="G135" s="0" t="s">
        <v>3076</v>
      </c>
    </row>
    <row customHeight="1" ht="11.25">
      <c r="A136" s="0" t="s">
        <v>16</v>
      </c>
      <c r="B136" s="0" t="s">
        <v>3056</v>
      </c>
      <c r="C136" s="0" t="s">
        <v>3057</v>
      </c>
      <c r="D136" s="0" t="s">
        <v>3077</v>
      </c>
      <c r="E136" s="0" t="s">
        <v>3078</v>
      </c>
      <c r="F136" s="0" t="s">
        <v>2742</v>
      </c>
      <c r="G136" s="0" t="s">
        <v>3079</v>
      </c>
    </row>
    <row customHeight="1" ht="11.25">
      <c r="A137" s="0" t="s">
        <v>16</v>
      </c>
      <c r="B137" s="0" t="s">
        <v>3056</v>
      </c>
      <c r="C137" s="0" t="s">
        <v>3057</v>
      </c>
      <c r="D137" s="0" t="s">
        <v>3080</v>
      </c>
      <c r="E137" s="0" t="s">
        <v>3081</v>
      </c>
      <c r="F137" s="0" t="s">
        <v>2742</v>
      </c>
      <c r="G137" s="0" t="s">
        <v>3082</v>
      </c>
    </row>
    <row customHeight="1" ht="11.25">
      <c r="A138" s="0" t="s">
        <v>16</v>
      </c>
      <c r="B138" s="0" t="s">
        <v>3056</v>
      </c>
      <c r="C138" s="0" t="s">
        <v>3057</v>
      </c>
      <c r="D138" s="0" t="s">
        <v>3083</v>
      </c>
      <c r="E138" s="0" t="s">
        <v>3084</v>
      </c>
      <c r="F138" s="0" t="s">
        <v>2742</v>
      </c>
      <c r="G138" s="0" t="s">
        <v>3085</v>
      </c>
    </row>
    <row customHeight="1" ht="11.25">
      <c r="A139" s="0" t="s">
        <v>16</v>
      </c>
      <c r="B139" s="0" t="s">
        <v>3056</v>
      </c>
      <c r="C139" s="0" t="s">
        <v>3057</v>
      </c>
      <c r="D139" s="0" t="s">
        <v>3086</v>
      </c>
      <c r="E139" s="0" t="s">
        <v>3087</v>
      </c>
      <c r="F139" s="0" t="s">
        <v>2742</v>
      </c>
      <c r="G139" s="0" t="s">
        <v>3088</v>
      </c>
    </row>
    <row customHeight="1" ht="11.25">
      <c r="A140" s="0" t="s">
        <v>16</v>
      </c>
      <c r="B140" s="0" t="s">
        <v>3056</v>
      </c>
      <c r="C140" s="0" t="s">
        <v>3057</v>
      </c>
      <c r="D140" s="0" t="s">
        <v>3089</v>
      </c>
      <c r="E140" s="0" t="s">
        <v>3090</v>
      </c>
      <c r="F140" s="0" t="s">
        <v>2742</v>
      </c>
      <c r="G140" s="0" t="s">
        <v>3091</v>
      </c>
    </row>
    <row customHeight="1" ht="11.25">
      <c r="A141" s="0" t="s">
        <v>16</v>
      </c>
      <c r="B141" s="0" t="s">
        <v>3056</v>
      </c>
      <c r="C141" s="0" t="s">
        <v>3057</v>
      </c>
      <c r="D141" s="0" t="s">
        <v>3092</v>
      </c>
      <c r="E141" s="0" t="s">
        <v>3093</v>
      </c>
      <c r="F141" s="0" t="s">
        <v>2742</v>
      </c>
      <c r="G141" s="0" t="s">
        <v>3094</v>
      </c>
    </row>
    <row customHeight="1" ht="11.25">
      <c r="A142" s="0" t="s">
        <v>16</v>
      </c>
      <c r="B142" s="0" t="s">
        <v>3056</v>
      </c>
      <c r="C142" s="0" t="s">
        <v>3057</v>
      </c>
      <c r="D142" s="0" t="s">
        <v>3095</v>
      </c>
      <c r="E142" s="0" t="s">
        <v>3096</v>
      </c>
      <c r="F142" s="0" t="s">
        <v>2742</v>
      </c>
      <c r="G142" s="0" t="s">
        <v>3097</v>
      </c>
    </row>
    <row customHeight="1" ht="11.25">
      <c r="A143" s="0" t="s">
        <v>16</v>
      </c>
      <c r="B143" s="0" t="s">
        <v>3056</v>
      </c>
      <c r="C143" s="0" t="s">
        <v>3057</v>
      </c>
      <c r="D143" s="0" t="s">
        <v>3098</v>
      </c>
      <c r="E143" s="0" t="s">
        <v>3099</v>
      </c>
      <c r="F143" s="0" t="s">
        <v>2742</v>
      </c>
      <c r="G143" s="0" t="s">
        <v>3100</v>
      </c>
    </row>
    <row customHeight="1" ht="11.25">
      <c r="A144" s="0" t="s">
        <v>16</v>
      </c>
      <c r="B144" s="0" t="s">
        <v>3056</v>
      </c>
      <c r="C144" s="0" t="s">
        <v>3057</v>
      </c>
      <c r="D144" s="0" t="s">
        <v>3101</v>
      </c>
      <c r="E144" s="0" t="s">
        <v>3102</v>
      </c>
      <c r="F144" s="0" t="s">
        <v>2742</v>
      </c>
      <c r="G144" s="0" t="s">
        <v>3103</v>
      </c>
    </row>
    <row customHeight="1" ht="11.25">
      <c r="A145" s="0" t="s">
        <v>16</v>
      </c>
      <c r="B145" s="0" t="s">
        <v>3056</v>
      </c>
      <c r="C145" s="0" t="s">
        <v>3057</v>
      </c>
      <c r="D145" s="0" t="s">
        <v>3104</v>
      </c>
      <c r="E145" s="0" t="s">
        <v>3105</v>
      </c>
      <c r="F145" s="0" t="s">
        <v>2742</v>
      </c>
      <c r="G145" s="0" t="s">
        <v>3106</v>
      </c>
    </row>
    <row customHeight="1" ht="11.25">
      <c r="A146" s="0" t="s">
        <v>16</v>
      </c>
      <c r="B146" s="0" t="s">
        <v>3056</v>
      </c>
      <c r="C146" s="0" t="s">
        <v>3057</v>
      </c>
      <c r="D146" s="0" t="s">
        <v>3107</v>
      </c>
      <c r="E146" s="0" t="s">
        <v>3108</v>
      </c>
      <c r="F146" s="0" t="s">
        <v>2742</v>
      </c>
      <c r="G146" s="0" t="s">
        <v>3109</v>
      </c>
    </row>
    <row customHeight="1" ht="11.25">
      <c r="A147" s="0" t="s">
        <v>16</v>
      </c>
      <c r="B147" s="0" t="s">
        <v>3056</v>
      </c>
      <c r="C147" s="0" t="s">
        <v>3057</v>
      </c>
      <c r="D147" s="0" t="s">
        <v>3110</v>
      </c>
      <c r="E147" s="0" t="s">
        <v>3111</v>
      </c>
      <c r="F147" s="0" t="s">
        <v>2742</v>
      </c>
      <c r="G147" s="0" t="s">
        <v>3112</v>
      </c>
    </row>
    <row customHeight="1" ht="11.25">
      <c r="A148" s="0" t="s">
        <v>16</v>
      </c>
      <c r="B148" s="0" t="s">
        <v>3056</v>
      </c>
      <c r="C148" s="0" t="s">
        <v>3057</v>
      </c>
      <c r="D148" s="0" t="s">
        <v>3113</v>
      </c>
      <c r="E148" s="0" t="s">
        <v>3114</v>
      </c>
      <c r="F148" s="0" t="s">
        <v>2742</v>
      </c>
      <c r="G148" s="0" t="s">
        <v>3115</v>
      </c>
    </row>
    <row customHeight="1" ht="11.25">
      <c r="A149" s="0" t="s">
        <v>16</v>
      </c>
      <c r="B149" s="0" t="s">
        <v>3056</v>
      </c>
      <c r="C149" s="0" t="s">
        <v>3057</v>
      </c>
      <c r="D149" s="0" t="s">
        <v>3116</v>
      </c>
      <c r="E149" s="0" t="s">
        <v>3117</v>
      </c>
      <c r="F149" s="0" t="s">
        <v>2747</v>
      </c>
      <c r="G149" s="0" t="s">
        <v>3118</v>
      </c>
    </row>
    <row customHeight="1" ht="11.25">
      <c r="A150" s="0" t="s">
        <v>16</v>
      </c>
      <c r="B150" s="0" t="s">
        <v>3119</v>
      </c>
      <c r="C150" s="0" t="s">
        <v>3120</v>
      </c>
      <c r="D150" s="0" t="s">
        <v>3121</v>
      </c>
      <c r="E150" s="0" t="s">
        <v>3122</v>
      </c>
      <c r="F150" s="0" t="s">
        <v>2742</v>
      </c>
      <c r="G150" s="0" t="s">
        <v>3123</v>
      </c>
    </row>
    <row customHeight="1" ht="11.25">
      <c r="A151" s="0" t="s">
        <v>16</v>
      </c>
      <c r="B151" s="0" t="s">
        <v>3119</v>
      </c>
      <c r="C151" s="0" t="s">
        <v>3120</v>
      </c>
      <c r="D151" s="0" t="s">
        <v>3124</v>
      </c>
      <c r="E151" s="0" t="s">
        <v>3125</v>
      </c>
      <c r="F151" s="0" t="s">
        <v>2742</v>
      </c>
      <c r="G151" s="0" t="s">
        <v>3126</v>
      </c>
    </row>
    <row customHeight="1" ht="11.25">
      <c r="A152" s="0" t="s">
        <v>16</v>
      </c>
      <c r="B152" s="0" t="s">
        <v>3119</v>
      </c>
      <c r="C152" s="0" t="s">
        <v>3120</v>
      </c>
      <c r="D152" s="0" t="s">
        <v>3119</v>
      </c>
      <c r="E152" s="0" t="s">
        <v>3120</v>
      </c>
      <c r="F152" s="0" t="s">
        <v>2739</v>
      </c>
      <c r="G152" s="0" t="s">
        <v>3127</v>
      </c>
    </row>
    <row customHeight="1" ht="11.25">
      <c r="A153" s="0" t="s">
        <v>16</v>
      </c>
      <c r="B153" s="0" t="s">
        <v>3119</v>
      </c>
      <c r="C153" s="0" t="s">
        <v>3120</v>
      </c>
      <c r="D153" s="0" t="s">
        <v>2861</v>
      </c>
      <c r="E153" s="0" t="s">
        <v>3128</v>
      </c>
      <c r="F153" s="0" t="s">
        <v>2742</v>
      </c>
      <c r="G153" s="0" t="s">
        <v>3129</v>
      </c>
    </row>
    <row customHeight="1" ht="11.25">
      <c r="A154" s="0" t="s">
        <v>16</v>
      </c>
      <c r="B154" s="0" t="s">
        <v>3119</v>
      </c>
      <c r="C154" s="0" t="s">
        <v>3120</v>
      </c>
      <c r="D154" s="0" t="s">
        <v>3130</v>
      </c>
      <c r="E154" s="0" t="s">
        <v>3131</v>
      </c>
      <c r="F154" s="0" t="s">
        <v>2742</v>
      </c>
      <c r="G154" s="0" t="s">
        <v>3132</v>
      </c>
    </row>
    <row customHeight="1" ht="11.25">
      <c r="A155" s="0" t="s">
        <v>16</v>
      </c>
      <c r="B155" s="0" t="s">
        <v>3119</v>
      </c>
      <c r="C155" s="0" t="s">
        <v>3120</v>
      </c>
      <c r="D155" s="0" t="s">
        <v>3133</v>
      </c>
      <c r="E155" s="0" t="s">
        <v>3134</v>
      </c>
      <c r="F155" s="0" t="s">
        <v>2742</v>
      </c>
      <c r="G155" s="0" t="s">
        <v>3135</v>
      </c>
    </row>
    <row customHeight="1" ht="11.25">
      <c r="A156" s="0" t="s">
        <v>16</v>
      </c>
      <c r="B156" s="0" t="s">
        <v>3119</v>
      </c>
      <c r="C156" s="0" t="s">
        <v>3120</v>
      </c>
      <c r="D156" s="0" t="s">
        <v>3136</v>
      </c>
      <c r="E156" s="0" t="s">
        <v>3137</v>
      </c>
      <c r="F156" s="0" t="s">
        <v>2742</v>
      </c>
      <c r="G156" s="0" t="s">
        <v>3138</v>
      </c>
    </row>
    <row customHeight="1" ht="11.25">
      <c r="A157" s="0" t="s">
        <v>16</v>
      </c>
      <c r="B157" s="0" t="s">
        <v>3119</v>
      </c>
      <c r="C157" s="0" t="s">
        <v>3120</v>
      </c>
      <c r="D157" s="0" t="s">
        <v>3139</v>
      </c>
      <c r="E157" s="0" t="s">
        <v>3140</v>
      </c>
      <c r="F157" s="0" t="s">
        <v>2742</v>
      </c>
      <c r="G157" s="0" t="s">
        <v>3141</v>
      </c>
    </row>
    <row customHeight="1" ht="11.25">
      <c r="A158" s="0" t="s">
        <v>16</v>
      </c>
      <c r="B158" s="0" t="s">
        <v>3119</v>
      </c>
      <c r="C158" s="0" t="s">
        <v>3120</v>
      </c>
      <c r="D158" s="0" t="s">
        <v>3142</v>
      </c>
      <c r="E158" s="0" t="s">
        <v>3143</v>
      </c>
      <c r="F158" s="0" t="s">
        <v>2742</v>
      </c>
      <c r="G158" s="0" t="s">
        <v>3144</v>
      </c>
    </row>
    <row customHeight="1" ht="11.25">
      <c r="A159" s="0" t="s">
        <v>16</v>
      </c>
      <c r="B159" s="0" t="s">
        <v>3145</v>
      </c>
      <c r="C159" s="0" t="s">
        <v>3146</v>
      </c>
      <c r="D159" s="0" t="s">
        <v>3147</v>
      </c>
      <c r="E159" s="0" t="s">
        <v>3148</v>
      </c>
      <c r="F159" s="0" t="s">
        <v>2742</v>
      </c>
      <c r="G159" s="0" t="s">
        <v>3149</v>
      </c>
    </row>
    <row customHeight="1" ht="11.25">
      <c r="A160" s="0" t="s">
        <v>16</v>
      </c>
      <c r="B160" s="0" t="s">
        <v>3145</v>
      </c>
      <c r="C160" s="0" t="s">
        <v>3146</v>
      </c>
      <c r="D160" s="0" t="s">
        <v>3150</v>
      </c>
      <c r="E160" s="0" t="s">
        <v>3151</v>
      </c>
      <c r="F160" s="0" t="s">
        <v>2742</v>
      </c>
      <c r="G160" s="0" t="s">
        <v>3152</v>
      </c>
    </row>
    <row customHeight="1" ht="11.25">
      <c r="A161" s="0" t="s">
        <v>16</v>
      </c>
      <c r="B161" s="0" t="s">
        <v>3145</v>
      </c>
      <c r="C161" s="0" t="s">
        <v>3146</v>
      </c>
      <c r="D161" s="0" t="s">
        <v>3153</v>
      </c>
      <c r="E161" s="0" t="s">
        <v>3154</v>
      </c>
      <c r="F161" s="0" t="s">
        <v>2742</v>
      </c>
      <c r="G161" s="0" t="s">
        <v>3155</v>
      </c>
    </row>
    <row customHeight="1" ht="11.25">
      <c r="A162" s="0" t="s">
        <v>16</v>
      </c>
      <c r="B162" s="0" t="s">
        <v>3145</v>
      </c>
      <c r="C162" s="0" t="s">
        <v>3146</v>
      </c>
      <c r="D162" s="0" t="s">
        <v>3156</v>
      </c>
      <c r="E162" s="0" t="s">
        <v>3157</v>
      </c>
      <c r="F162" s="0" t="s">
        <v>2742</v>
      </c>
      <c r="G162" s="0" t="s">
        <v>3158</v>
      </c>
    </row>
    <row customHeight="1" ht="11.25">
      <c r="A163" s="0" t="s">
        <v>16</v>
      </c>
      <c r="B163" s="0" t="s">
        <v>3145</v>
      </c>
      <c r="C163" s="0" t="s">
        <v>3146</v>
      </c>
      <c r="D163" s="0" t="s">
        <v>3145</v>
      </c>
      <c r="E163" s="0" t="s">
        <v>3146</v>
      </c>
      <c r="F163" s="0" t="s">
        <v>2739</v>
      </c>
      <c r="G163" s="0" t="s">
        <v>3159</v>
      </c>
    </row>
    <row customHeight="1" ht="11.25">
      <c r="A164" s="0" t="s">
        <v>16</v>
      </c>
      <c r="B164" s="0" t="s">
        <v>3145</v>
      </c>
      <c r="C164" s="0" t="s">
        <v>3146</v>
      </c>
      <c r="D164" s="0" t="s">
        <v>3160</v>
      </c>
      <c r="E164" s="0" t="s">
        <v>3161</v>
      </c>
      <c r="F164" s="0" t="s">
        <v>2747</v>
      </c>
      <c r="G164" s="0" t="s">
        <v>3162</v>
      </c>
    </row>
    <row customHeight="1" ht="11.25">
      <c r="A165" s="0" t="s">
        <v>16</v>
      </c>
      <c r="B165" s="0" t="s">
        <v>3145</v>
      </c>
      <c r="C165" s="0" t="s">
        <v>3146</v>
      </c>
      <c r="D165" s="0" t="s">
        <v>3163</v>
      </c>
      <c r="E165" s="0" t="s">
        <v>3164</v>
      </c>
      <c r="F165" s="0" t="s">
        <v>2742</v>
      </c>
      <c r="G165" s="0" t="s">
        <v>3165</v>
      </c>
    </row>
    <row customHeight="1" ht="11.25">
      <c r="A166" s="0" t="s">
        <v>16</v>
      </c>
      <c r="B166" s="0" t="s">
        <v>3145</v>
      </c>
      <c r="C166" s="0" t="s">
        <v>3146</v>
      </c>
      <c r="D166" s="0" t="s">
        <v>3166</v>
      </c>
      <c r="E166" s="0" t="s">
        <v>3167</v>
      </c>
      <c r="F166" s="0" t="s">
        <v>2742</v>
      </c>
      <c r="G166" s="0" t="s">
        <v>3168</v>
      </c>
    </row>
    <row customHeight="1" ht="11.25">
      <c r="A167" s="0" t="s">
        <v>16</v>
      </c>
      <c r="B167" s="0" t="s">
        <v>3145</v>
      </c>
      <c r="C167" s="0" t="s">
        <v>3146</v>
      </c>
      <c r="D167" s="0" t="s">
        <v>3169</v>
      </c>
      <c r="E167" s="0" t="s">
        <v>3170</v>
      </c>
      <c r="F167" s="0" t="s">
        <v>2742</v>
      </c>
      <c r="G167" s="0" t="s">
        <v>3171</v>
      </c>
    </row>
    <row customHeight="1" ht="11.25">
      <c r="A168" s="0" t="s">
        <v>16</v>
      </c>
      <c r="B168" s="0" t="s">
        <v>3145</v>
      </c>
      <c r="C168" s="0" t="s">
        <v>3146</v>
      </c>
      <c r="D168" s="0" t="s">
        <v>3172</v>
      </c>
      <c r="E168" s="0" t="s">
        <v>3173</v>
      </c>
      <c r="F168" s="0" t="s">
        <v>2742</v>
      </c>
      <c r="G168" s="0" t="s">
        <v>3174</v>
      </c>
    </row>
    <row customHeight="1" ht="11.25">
      <c r="A169" s="0" t="s">
        <v>16</v>
      </c>
      <c r="B169" s="0" t="s">
        <v>3145</v>
      </c>
      <c r="C169" s="0" t="s">
        <v>3146</v>
      </c>
      <c r="D169" s="0" t="s">
        <v>3175</v>
      </c>
      <c r="E169" s="0" t="s">
        <v>3176</v>
      </c>
      <c r="F169" s="0" t="s">
        <v>2742</v>
      </c>
      <c r="G169" s="0" t="s">
        <v>3177</v>
      </c>
    </row>
    <row customHeight="1" ht="11.25">
      <c r="A170" s="0" t="s">
        <v>16</v>
      </c>
      <c r="B170" s="0" t="s">
        <v>3145</v>
      </c>
      <c r="C170" s="0" t="s">
        <v>3146</v>
      </c>
      <c r="D170" s="0" t="s">
        <v>3178</v>
      </c>
      <c r="E170" s="0" t="s">
        <v>3179</v>
      </c>
      <c r="F170" s="0" t="s">
        <v>2742</v>
      </c>
      <c r="G170" s="0" t="s">
        <v>3180</v>
      </c>
    </row>
    <row customHeight="1" ht="11.25">
      <c r="A171" s="0" t="s">
        <v>16</v>
      </c>
      <c r="B171" s="0" t="s">
        <v>3145</v>
      </c>
      <c r="C171" s="0" t="s">
        <v>3146</v>
      </c>
      <c r="D171" s="0" t="s">
        <v>3181</v>
      </c>
      <c r="E171" s="0" t="s">
        <v>3182</v>
      </c>
      <c r="F171" s="0" t="s">
        <v>2742</v>
      </c>
      <c r="G171" s="0" t="s">
        <v>3183</v>
      </c>
    </row>
    <row customHeight="1" ht="11.25">
      <c r="A172" s="0" t="s">
        <v>16</v>
      </c>
      <c r="B172" s="0" t="s">
        <v>3145</v>
      </c>
      <c r="C172" s="0" t="s">
        <v>3146</v>
      </c>
      <c r="D172" s="0" t="s">
        <v>3184</v>
      </c>
      <c r="E172" s="0" t="s">
        <v>3185</v>
      </c>
      <c r="F172" s="0" t="s">
        <v>2742</v>
      </c>
      <c r="G172" s="0" t="s">
        <v>3186</v>
      </c>
    </row>
    <row customHeight="1" ht="11.25">
      <c r="A173" s="0" t="s">
        <v>16</v>
      </c>
      <c r="B173" s="0" t="s">
        <v>3145</v>
      </c>
      <c r="C173" s="0" t="s">
        <v>3146</v>
      </c>
      <c r="D173" s="0" t="s">
        <v>3187</v>
      </c>
      <c r="E173" s="0" t="s">
        <v>3188</v>
      </c>
      <c r="F173" s="0" t="s">
        <v>2742</v>
      </c>
      <c r="G173" s="0" t="s">
        <v>3189</v>
      </c>
    </row>
    <row customHeight="1" ht="11.25">
      <c r="A174" s="0" t="s">
        <v>16</v>
      </c>
      <c r="B174" s="0" t="s">
        <v>3145</v>
      </c>
      <c r="C174" s="0" t="s">
        <v>3146</v>
      </c>
      <c r="D174" s="0" t="s">
        <v>3190</v>
      </c>
      <c r="E174" s="0" t="s">
        <v>3191</v>
      </c>
      <c r="F174" s="0" t="s">
        <v>2742</v>
      </c>
      <c r="G174" s="0" t="s">
        <v>3192</v>
      </c>
    </row>
    <row customHeight="1" ht="11.25">
      <c r="A175" s="0" t="s">
        <v>16</v>
      </c>
      <c r="B175" s="0" t="s">
        <v>111</v>
      </c>
      <c r="C175" s="0" t="s">
        <v>3193</v>
      </c>
      <c r="D175" s="0" t="s">
        <v>3194</v>
      </c>
      <c r="E175" s="0" t="s">
        <v>3195</v>
      </c>
      <c r="F175" s="0" t="s">
        <v>2742</v>
      </c>
      <c r="G175" s="0" t="s">
        <v>3196</v>
      </c>
    </row>
    <row customHeight="1" ht="11.25">
      <c r="A176" s="0" t="s">
        <v>16</v>
      </c>
      <c r="B176" s="0" t="s">
        <v>111</v>
      </c>
      <c r="C176" s="0" t="s">
        <v>3193</v>
      </c>
      <c r="D176" s="0" t="s">
        <v>3197</v>
      </c>
      <c r="E176" s="0" t="s">
        <v>3198</v>
      </c>
      <c r="F176" s="0" t="s">
        <v>2742</v>
      </c>
      <c r="G176" s="0" t="s">
        <v>3199</v>
      </c>
    </row>
    <row customHeight="1" ht="11.25">
      <c r="A177" s="0" t="s">
        <v>16</v>
      </c>
      <c r="B177" s="0" t="s">
        <v>111</v>
      </c>
      <c r="C177" s="0" t="s">
        <v>3193</v>
      </c>
      <c r="D177" s="0" t="s">
        <v>3200</v>
      </c>
      <c r="E177" s="0" t="s">
        <v>3201</v>
      </c>
      <c r="F177" s="0" t="s">
        <v>2742</v>
      </c>
      <c r="G177" s="0" t="s">
        <v>3202</v>
      </c>
    </row>
    <row customHeight="1" ht="11.25">
      <c r="A178" s="0" t="s">
        <v>16</v>
      </c>
      <c r="B178" s="0" t="s">
        <v>111</v>
      </c>
      <c r="C178" s="0" t="s">
        <v>3193</v>
      </c>
      <c r="D178" s="0" t="s">
        <v>112</v>
      </c>
      <c r="E178" s="0" t="s">
        <v>113</v>
      </c>
      <c r="F178" s="0" t="s">
        <v>2742</v>
      </c>
      <c r="G178" s="0" t="s">
        <v>110</v>
      </c>
    </row>
    <row customHeight="1" ht="11.25">
      <c r="A179" s="0" t="s">
        <v>16</v>
      </c>
      <c r="B179" s="0" t="s">
        <v>111</v>
      </c>
      <c r="C179" s="0" t="s">
        <v>3193</v>
      </c>
      <c r="D179" s="0" t="s">
        <v>3203</v>
      </c>
      <c r="E179" s="0" t="s">
        <v>3204</v>
      </c>
      <c r="F179" s="0" t="s">
        <v>2742</v>
      </c>
      <c r="G179" s="0" t="s">
        <v>3205</v>
      </c>
    </row>
    <row customHeight="1" ht="11.25">
      <c r="A180" s="0" t="s">
        <v>16</v>
      </c>
      <c r="B180" s="0" t="s">
        <v>111</v>
      </c>
      <c r="C180" s="0" t="s">
        <v>3193</v>
      </c>
      <c r="D180" s="0" t="s">
        <v>3206</v>
      </c>
      <c r="E180" s="0" t="s">
        <v>3207</v>
      </c>
      <c r="F180" s="0" t="s">
        <v>2742</v>
      </c>
      <c r="G180" s="0" t="s">
        <v>3208</v>
      </c>
    </row>
    <row customHeight="1" ht="11.25">
      <c r="A181" s="0" t="s">
        <v>16</v>
      </c>
      <c r="B181" s="0" t="s">
        <v>111</v>
      </c>
      <c r="C181" s="0" t="s">
        <v>3193</v>
      </c>
      <c r="D181" s="0" t="s">
        <v>3209</v>
      </c>
      <c r="E181" s="0" t="s">
        <v>3210</v>
      </c>
      <c r="F181" s="0" t="s">
        <v>2742</v>
      </c>
      <c r="G181" s="0" t="s">
        <v>3211</v>
      </c>
    </row>
    <row customHeight="1" ht="11.25">
      <c r="A182" s="0" t="s">
        <v>16</v>
      </c>
      <c r="B182" s="0" t="s">
        <v>111</v>
      </c>
      <c r="C182" s="0" t="s">
        <v>3193</v>
      </c>
      <c r="D182" s="0" t="s">
        <v>111</v>
      </c>
      <c r="E182" s="0" t="s">
        <v>3193</v>
      </c>
      <c r="F182" s="0" t="s">
        <v>2739</v>
      </c>
      <c r="G182" s="0" t="s">
        <v>3212</v>
      </c>
    </row>
    <row customHeight="1" ht="11.25">
      <c r="A183" s="0" t="s">
        <v>16</v>
      </c>
      <c r="B183" s="0" t="s">
        <v>111</v>
      </c>
      <c r="C183" s="0" t="s">
        <v>3193</v>
      </c>
      <c r="D183" s="0" t="s">
        <v>3213</v>
      </c>
      <c r="E183" s="0" t="s">
        <v>3214</v>
      </c>
      <c r="F183" s="0" t="s">
        <v>2742</v>
      </c>
      <c r="G183" s="0" t="s">
        <v>3215</v>
      </c>
    </row>
    <row customHeight="1" ht="11.25">
      <c r="A184" s="0" t="s">
        <v>16</v>
      </c>
      <c r="B184" s="0" t="s">
        <v>111</v>
      </c>
      <c r="C184" s="0" t="s">
        <v>3193</v>
      </c>
      <c r="D184" s="0" t="s">
        <v>115</v>
      </c>
      <c r="E184" s="0" t="s">
        <v>116</v>
      </c>
      <c r="F184" s="0" t="s">
        <v>2742</v>
      </c>
      <c r="G184" s="0" t="s">
        <v>114</v>
      </c>
    </row>
    <row customHeight="1" ht="11.25">
      <c r="A185" s="0" t="s">
        <v>16</v>
      </c>
      <c r="B185" s="0" t="s">
        <v>111</v>
      </c>
      <c r="C185" s="0" t="s">
        <v>3193</v>
      </c>
      <c r="D185" s="0" t="s">
        <v>3216</v>
      </c>
      <c r="E185" s="0" t="s">
        <v>3217</v>
      </c>
      <c r="F185" s="0" t="s">
        <v>2742</v>
      </c>
      <c r="G185" s="0" t="s">
        <v>3218</v>
      </c>
    </row>
    <row customHeight="1" ht="11.25">
      <c r="A186" s="0" t="s">
        <v>16</v>
      </c>
      <c r="B186" s="0" t="s">
        <v>111</v>
      </c>
      <c r="C186" s="0" t="s">
        <v>3193</v>
      </c>
      <c r="D186" s="0" t="s">
        <v>2844</v>
      </c>
      <c r="E186" s="0" t="s">
        <v>3219</v>
      </c>
      <c r="F186" s="0" t="s">
        <v>2742</v>
      </c>
      <c r="G186" s="0" t="s">
        <v>3220</v>
      </c>
    </row>
    <row customHeight="1" ht="11.25">
      <c r="A187" s="0" t="s">
        <v>16</v>
      </c>
      <c r="B187" s="0" t="s">
        <v>111</v>
      </c>
      <c r="C187" s="0" t="s">
        <v>3193</v>
      </c>
      <c r="D187" s="0" t="s">
        <v>3221</v>
      </c>
      <c r="E187" s="0" t="s">
        <v>3222</v>
      </c>
      <c r="F187" s="0" t="s">
        <v>2742</v>
      </c>
      <c r="G187" s="0" t="s">
        <v>3223</v>
      </c>
    </row>
    <row customHeight="1" ht="11.25">
      <c r="A188" s="0" t="s">
        <v>16</v>
      </c>
      <c r="B188" s="0" t="s">
        <v>111</v>
      </c>
      <c r="C188" s="0" t="s">
        <v>3193</v>
      </c>
      <c r="D188" s="0" t="s">
        <v>3224</v>
      </c>
      <c r="E188" s="0" t="s">
        <v>3225</v>
      </c>
      <c r="F188" s="0" t="s">
        <v>2742</v>
      </c>
      <c r="G188" s="0" t="s">
        <v>3226</v>
      </c>
    </row>
    <row customHeight="1" ht="11.25">
      <c r="A189" s="0" t="s">
        <v>16</v>
      </c>
      <c r="B189" s="0" t="s">
        <v>111</v>
      </c>
      <c r="C189" s="0" t="s">
        <v>3193</v>
      </c>
      <c r="D189" s="0" t="s">
        <v>3227</v>
      </c>
      <c r="E189" s="0" t="s">
        <v>3228</v>
      </c>
      <c r="F189" s="0" t="s">
        <v>2742</v>
      </c>
      <c r="G189" s="0" t="s">
        <v>3229</v>
      </c>
    </row>
    <row customHeight="1" ht="11.25">
      <c r="A190" s="0" t="s">
        <v>16</v>
      </c>
      <c r="B190" s="0" t="s">
        <v>3230</v>
      </c>
      <c r="C190" s="0" t="s">
        <v>3231</v>
      </c>
      <c r="D190" s="0" t="s">
        <v>3232</v>
      </c>
      <c r="E190" s="0" t="s">
        <v>3233</v>
      </c>
      <c r="F190" s="0" t="s">
        <v>2742</v>
      </c>
      <c r="G190" s="0" t="s">
        <v>3234</v>
      </c>
    </row>
    <row customHeight="1" ht="11.25">
      <c r="A191" s="0" t="s">
        <v>16</v>
      </c>
      <c r="B191" s="0" t="s">
        <v>3230</v>
      </c>
      <c r="C191" s="0" t="s">
        <v>3231</v>
      </c>
      <c r="D191" s="0" t="s">
        <v>3235</v>
      </c>
      <c r="E191" s="0" t="s">
        <v>3236</v>
      </c>
      <c r="F191" s="0" t="s">
        <v>2742</v>
      </c>
      <c r="G191" s="0" t="s">
        <v>3237</v>
      </c>
    </row>
    <row customHeight="1" ht="11.25">
      <c r="A192" s="0" t="s">
        <v>16</v>
      </c>
      <c r="B192" s="0" t="s">
        <v>3230</v>
      </c>
      <c r="C192" s="0" t="s">
        <v>3231</v>
      </c>
      <c r="D192" s="0" t="s">
        <v>3238</v>
      </c>
      <c r="E192" s="0" t="s">
        <v>3239</v>
      </c>
      <c r="F192" s="0" t="s">
        <v>2742</v>
      </c>
      <c r="G192" s="0" t="s">
        <v>3240</v>
      </c>
    </row>
    <row customHeight="1" ht="11.25">
      <c r="A193" s="0" t="s">
        <v>16</v>
      </c>
      <c r="B193" s="0" t="s">
        <v>3230</v>
      </c>
      <c r="C193" s="0" t="s">
        <v>3231</v>
      </c>
      <c r="D193" s="0" t="s">
        <v>3241</v>
      </c>
      <c r="E193" s="0" t="s">
        <v>3242</v>
      </c>
      <c r="F193" s="0" t="s">
        <v>2742</v>
      </c>
      <c r="G193" s="0" t="s">
        <v>3243</v>
      </c>
    </row>
    <row customHeight="1" ht="11.25">
      <c r="A194" s="0" t="s">
        <v>16</v>
      </c>
      <c r="B194" s="0" t="s">
        <v>3230</v>
      </c>
      <c r="C194" s="0" t="s">
        <v>3231</v>
      </c>
      <c r="D194" s="0" t="s">
        <v>3244</v>
      </c>
      <c r="E194" s="0" t="s">
        <v>3245</v>
      </c>
      <c r="F194" s="0" t="s">
        <v>2742</v>
      </c>
      <c r="G194" s="0" t="s">
        <v>3246</v>
      </c>
    </row>
    <row customHeight="1" ht="11.25">
      <c r="A195" s="0" t="s">
        <v>16</v>
      </c>
      <c r="B195" s="0" t="s">
        <v>3230</v>
      </c>
      <c r="C195" s="0" t="s">
        <v>3231</v>
      </c>
      <c r="D195" s="0" t="s">
        <v>3247</v>
      </c>
      <c r="E195" s="0" t="s">
        <v>3248</v>
      </c>
      <c r="F195" s="0" t="s">
        <v>2742</v>
      </c>
      <c r="G195" s="0" t="s">
        <v>3249</v>
      </c>
    </row>
    <row customHeight="1" ht="11.25">
      <c r="A196" s="0" t="s">
        <v>16</v>
      </c>
      <c r="B196" s="0" t="s">
        <v>3230</v>
      </c>
      <c r="C196" s="0" t="s">
        <v>3231</v>
      </c>
      <c r="D196" s="0" t="s">
        <v>3250</v>
      </c>
      <c r="E196" s="0" t="s">
        <v>3251</v>
      </c>
      <c r="F196" s="0" t="s">
        <v>2742</v>
      </c>
      <c r="G196" s="0" t="s">
        <v>3252</v>
      </c>
    </row>
    <row customHeight="1" ht="11.25">
      <c r="A197" s="0" t="s">
        <v>16</v>
      </c>
      <c r="B197" s="0" t="s">
        <v>3230</v>
      </c>
      <c r="C197" s="0" t="s">
        <v>3231</v>
      </c>
      <c r="D197" s="0" t="s">
        <v>3053</v>
      </c>
      <c r="E197" s="0" t="s">
        <v>3253</v>
      </c>
      <c r="F197" s="0" t="s">
        <v>2742</v>
      </c>
      <c r="G197" s="0" t="s">
        <v>3254</v>
      </c>
    </row>
    <row customHeight="1" ht="11.25">
      <c r="A198" s="0" t="s">
        <v>16</v>
      </c>
      <c r="B198" s="0" t="s">
        <v>3230</v>
      </c>
      <c r="C198" s="0" t="s">
        <v>3231</v>
      </c>
      <c r="D198" s="0" t="s">
        <v>3255</v>
      </c>
      <c r="E198" s="0" t="s">
        <v>3256</v>
      </c>
      <c r="F198" s="0" t="s">
        <v>2742</v>
      </c>
      <c r="G198" s="0" t="s">
        <v>3257</v>
      </c>
    </row>
    <row customHeight="1" ht="11.25">
      <c r="A199" s="0" t="s">
        <v>16</v>
      </c>
      <c r="B199" s="0" t="s">
        <v>3230</v>
      </c>
      <c r="C199" s="0" t="s">
        <v>3231</v>
      </c>
      <c r="D199" s="0" t="s">
        <v>3230</v>
      </c>
      <c r="E199" s="0" t="s">
        <v>3231</v>
      </c>
      <c r="F199" s="0" t="s">
        <v>2739</v>
      </c>
      <c r="G199" s="0" t="s">
        <v>3258</v>
      </c>
    </row>
    <row customHeight="1" ht="11.25">
      <c r="A200" s="0" t="s">
        <v>16</v>
      </c>
      <c r="B200" s="0" t="s">
        <v>3230</v>
      </c>
      <c r="C200" s="0" t="s">
        <v>3231</v>
      </c>
      <c r="D200" s="0" t="s">
        <v>3259</v>
      </c>
      <c r="E200" s="0" t="s">
        <v>3260</v>
      </c>
      <c r="F200" s="0" t="s">
        <v>2742</v>
      </c>
      <c r="G200" s="0" t="s">
        <v>3261</v>
      </c>
    </row>
    <row customHeight="1" ht="11.25">
      <c r="A201" s="0" t="s">
        <v>16</v>
      </c>
      <c r="B201" s="0" t="s">
        <v>3230</v>
      </c>
      <c r="C201" s="0" t="s">
        <v>3231</v>
      </c>
      <c r="D201" s="0" t="s">
        <v>3262</v>
      </c>
      <c r="E201" s="0" t="s">
        <v>3263</v>
      </c>
      <c r="F201" s="0" t="s">
        <v>2742</v>
      </c>
      <c r="G201" s="0" t="s">
        <v>3264</v>
      </c>
    </row>
    <row customHeight="1" ht="11.25">
      <c r="A202" s="0" t="s">
        <v>16</v>
      </c>
      <c r="B202" s="0" t="s">
        <v>3230</v>
      </c>
      <c r="C202" s="0" t="s">
        <v>3231</v>
      </c>
      <c r="D202" s="0" t="s">
        <v>3265</v>
      </c>
      <c r="E202" s="0" t="s">
        <v>3266</v>
      </c>
      <c r="F202" s="0" t="s">
        <v>2742</v>
      </c>
      <c r="G202" s="0" t="s">
        <v>3267</v>
      </c>
    </row>
    <row customHeight="1" ht="11.25">
      <c r="A203" s="0" t="s">
        <v>16</v>
      </c>
      <c r="B203" s="0" t="s">
        <v>3268</v>
      </c>
      <c r="C203" s="0" t="s">
        <v>3269</v>
      </c>
      <c r="D203" s="0" t="s">
        <v>3270</v>
      </c>
      <c r="E203" s="0" t="s">
        <v>3271</v>
      </c>
      <c r="F203" s="0" t="s">
        <v>2742</v>
      </c>
      <c r="G203" s="0" t="s">
        <v>3272</v>
      </c>
    </row>
    <row customHeight="1" ht="11.25">
      <c r="A204" s="0" t="s">
        <v>16</v>
      </c>
      <c r="B204" s="0" t="s">
        <v>3268</v>
      </c>
      <c r="C204" s="0" t="s">
        <v>3269</v>
      </c>
      <c r="D204" s="0" t="s">
        <v>3273</v>
      </c>
      <c r="E204" s="0" t="s">
        <v>3274</v>
      </c>
      <c r="F204" s="0" t="s">
        <v>2742</v>
      </c>
      <c r="G204" s="0" t="s">
        <v>3275</v>
      </c>
    </row>
    <row customHeight="1" ht="11.25">
      <c r="A205" s="0" t="s">
        <v>16</v>
      </c>
      <c r="B205" s="0" t="s">
        <v>3268</v>
      </c>
      <c r="C205" s="0" t="s">
        <v>3269</v>
      </c>
      <c r="D205" s="0" t="s">
        <v>3276</v>
      </c>
      <c r="E205" s="0" t="s">
        <v>3277</v>
      </c>
      <c r="F205" s="0" t="s">
        <v>2742</v>
      </c>
      <c r="G205" s="0" t="s">
        <v>3278</v>
      </c>
    </row>
    <row customHeight="1" ht="11.25">
      <c r="A206" s="0" t="s">
        <v>16</v>
      </c>
      <c r="B206" s="0" t="s">
        <v>3268</v>
      </c>
      <c r="C206" s="0" t="s">
        <v>3269</v>
      </c>
      <c r="D206" s="0" t="s">
        <v>3279</v>
      </c>
      <c r="E206" s="0" t="s">
        <v>3280</v>
      </c>
      <c r="F206" s="0" t="s">
        <v>2742</v>
      </c>
      <c r="G206" s="0" t="s">
        <v>3281</v>
      </c>
    </row>
    <row customHeight="1" ht="11.25">
      <c r="A207" s="0" t="s">
        <v>16</v>
      </c>
      <c r="B207" s="0" t="s">
        <v>3268</v>
      </c>
      <c r="C207" s="0" t="s">
        <v>3269</v>
      </c>
      <c r="D207" s="0" t="s">
        <v>3282</v>
      </c>
      <c r="E207" s="0" t="s">
        <v>3283</v>
      </c>
      <c r="F207" s="0" t="s">
        <v>2742</v>
      </c>
      <c r="G207" s="0" t="s">
        <v>3284</v>
      </c>
    </row>
    <row customHeight="1" ht="11.25">
      <c r="A208" s="0" t="s">
        <v>16</v>
      </c>
      <c r="B208" s="0" t="s">
        <v>3268</v>
      </c>
      <c r="C208" s="0" t="s">
        <v>3269</v>
      </c>
      <c r="D208" s="0" t="s">
        <v>3285</v>
      </c>
      <c r="E208" s="0" t="s">
        <v>3286</v>
      </c>
      <c r="F208" s="0" t="s">
        <v>2742</v>
      </c>
      <c r="G208" s="0" t="s">
        <v>3287</v>
      </c>
    </row>
    <row customHeight="1" ht="11.25">
      <c r="A209" s="0" t="s">
        <v>16</v>
      </c>
      <c r="B209" s="0" t="s">
        <v>3268</v>
      </c>
      <c r="C209" s="0" t="s">
        <v>3269</v>
      </c>
      <c r="D209" s="0" t="s">
        <v>3288</v>
      </c>
      <c r="E209" s="0" t="s">
        <v>3289</v>
      </c>
      <c r="F209" s="0" t="s">
        <v>2742</v>
      </c>
      <c r="G209" s="0" t="s">
        <v>3290</v>
      </c>
    </row>
    <row customHeight="1" ht="11.25">
      <c r="A210" s="0" t="s">
        <v>16</v>
      </c>
      <c r="B210" s="0" t="s">
        <v>3268</v>
      </c>
      <c r="C210" s="0" t="s">
        <v>3269</v>
      </c>
      <c r="D210" s="0" t="s">
        <v>3291</v>
      </c>
      <c r="E210" s="0" t="s">
        <v>3292</v>
      </c>
      <c r="F210" s="0" t="s">
        <v>2742</v>
      </c>
      <c r="G210" s="0" t="s">
        <v>3293</v>
      </c>
    </row>
    <row customHeight="1" ht="11.25">
      <c r="A211" s="0" t="s">
        <v>16</v>
      </c>
      <c r="B211" s="0" t="s">
        <v>3268</v>
      </c>
      <c r="C211" s="0" t="s">
        <v>3269</v>
      </c>
      <c r="D211" s="0" t="s">
        <v>3294</v>
      </c>
      <c r="E211" s="0" t="s">
        <v>3295</v>
      </c>
      <c r="F211" s="0" t="s">
        <v>2742</v>
      </c>
      <c r="G211" s="0" t="s">
        <v>3296</v>
      </c>
    </row>
    <row customHeight="1" ht="11.25">
      <c r="A212" s="0" t="s">
        <v>16</v>
      </c>
      <c r="B212" s="0" t="s">
        <v>3268</v>
      </c>
      <c r="C212" s="0" t="s">
        <v>3269</v>
      </c>
      <c r="D212" s="0" t="s">
        <v>3297</v>
      </c>
      <c r="E212" s="0" t="s">
        <v>3298</v>
      </c>
      <c r="F212" s="0" t="s">
        <v>2742</v>
      </c>
      <c r="G212" s="0" t="s">
        <v>3299</v>
      </c>
    </row>
    <row customHeight="1" ht="11.25">
      <c r="A213" s="0" t="s">
        <v>16</v>
      </c>
      <c r="B213" s="0" t="s">
        <v>3268</v>
      </c>
      <c r="C213" s="0" t="s">
        <v>3269</v>
      </c>
      <c r="D213" s="0" t="s">
        <v>3268</v>
      </c>
      <c r="E213" s="0" t="s">
        <v>3269</v>
      </c>
      <c r="F213" s="0" t="s">
        <v>2739</v>
      </c>
      <c r="G213" s="0" t="s">
        <v>3300</v>
      </c>
    </row>
    <row customHeight="1" ht="11.25">
      <c r="A214" s="0" t="s">
        <v>16</v>
      </c>
      <c r="B214" s="0" t="s">
        <v>3268</v>
      </c>
      <c r="C214" s="0" t="s">
        <v>3269</v>
      </c>
      <c r="D214" s="0" t="s">
        <v>3301</v>
      </c>
      <c r="E214" s="0" t="s">
        <v>3302</v>
      </c>
      <c r="F214" s="0" t="s">
        <v>2742</v>
      </c>
      <c r="G214" s="0" t="s">
        <v>3303</v>
      </c>
    </row>
    <row customHeight="1" ht="11.25">
      <c r="A215" s="0" t="s">
        <v>16</v>
      </c>
      <c r="B215" s="0" t="s">
        <v>3268</v>
      </c>
      <c r="C215" s="0" t="s">
        <v>3269</v>
      </c>
      <c r="D215" s="0" t="s">
        <v>3304</v>
      </c>
      <c r="E215" s="0" t="s">
        <v>3305</v>
      </c>
      <c r="F215" s="0" t="s">
        <v>2742</v>
      </c>
      <c r="G215" s="0" t="s">
        <v>3306</v>
      </c>
    </row>
    <row customHeight="1" ht="11.25">
      <c r="A216" s="0" t="s">
        <v>16</v>
      </c>
      <c r="B216" s="0" t="s">
        <v>3268</v>
      </c>
      <c r="C216" s="0" t="s">
        <v>3269</v>
      </c>
      <c r="D216" s="0" t="s">
        <v>3307</v>
      </c>
      <c r="E216" s="0" t="s">
        <v>3308</v>
      </c>
      <c r="F216" s="0" t="s">
        <v>2742</v>
      </c>
      <c r="G216" s="0" t="s">
        <v>3309</v>
      </c>
    </row>
    <row customHeight="1" ht="11.25">
      <c r="A217" s="0" t="s">
        <v>16</v>
      </c>
      <c r="B217" s="0" t="s">
        <v>3268</v>
      </c>
      <c r="C217" s="0" t="s">
        <v>3269</v>
      </c>
      <c r="D217" s="0" t="s">
        <v>3310</v>
      </c>
      <c r="E217" s="0" t="s">
        <v>3311</v>
      </c>
      <c r="F217" s="0" t="s">
        <v>2742</v>
      </c>
      <c r="G217" s="0" t="s">
        <v>3312</v>
      </c>
    </row>
    <row customHeight="1" ht="11.25">
      <c r="A218" s="0" t="s">
        <v>16</v>
      </c>
      <c r="B218" s="0" t="s">
        <v>3268</v>
      </c>
      <c r="C218" s="0" t="s">
        <v>3269</v>
      </c>
      <c r="D218" s="0" t="s">
        <v>3313</v>
      </c>
      <c r="E218" s="0" t="s">
        <v>3314</v>
      </c>
      <c r="F218" s="0" t="s">
        <v>2742</v>
      </c>
      <c r="G218" s="0" t="s">
        <v>3315</v>
      </c>
    </row>
    <row customHeight="1" ht="11.25">
      <c r="A219" s="0" t="s">
        <v>16</v>
      </c>
      <c r="B219" s="0" t="s">
        <v>3268</v>
      </c>
      <c r="C219" s="0" t="s">
        <v>3269</v>
      </c>
      <c r="D219" s="0" t="s">
        <v>3316</v>
      </c>
      <c r="E219" s="0" t="s">
        <v>3317</v>
      </c>
      <c r="F219" s="0" t="s">
        <v>2742</v>
      </c>
      <c r="G219" s="0" t="s">
        <v>3318</v>
      </c>
    </row>
    <row customHeight="1" ht="11.25">
      <c r="A220" s="0" t="s">
        <v>16</v>
      </c>
      <c r="B220" s="0" t="s">
        <v>3268</v>
      </c>
      <c r="C220" s="0" t="s">
        <v>3269</v>
      </c>
      <c r="D220" s="0" t="s">
        <v>3319</v>
      </c>
      <c r="E220" s="0" t="s">
        <v>3320</v>
      </c>
      <c r="F220" s="0" t="s">
        <v>2747</v>
      </c>
      <c r="G220" s="0" t="s">
        <v>3321</v>
      </c>
    </row>
    <row customHeight="1" ht="11.25">
      <c r="A221" s="0" t="s">
        <v>16</v>
      </c>
      <c r="B221" s="0" t="s">
        <v>3322</v>
      </c>
      <c r="C221" s="0" t="s">
        <v>3323</v>
      </c>
      <c r="D221" s="0" t="s">
        <v>3324</v>
      </c>
      <c r="E221" s="0" t="s">
        <v>3325</v>
      </c>
      <c r="F221" s="0" t="s">
        <v>2742</v>
      </c>
      <c r="G221" s="0" t="s">
        <v>3326</v>
      </c>
    </row>
    <row customHeight="1" ht="11.25">
      <c r="A222" s="0" t="s">
        <v>16</v>
      </c>
      <c r="B222" s="0" t="s">
        <v>3322</v>
      </c>
      <c r="C222" s="0" t="s">
        <v>3323</v>
      </c>
      <c r="D222" s="0" t="s">
        <v>3327</v>
      </c>
      <c r="E222" s="0" t="s">
        <v>3328</v>
      </c>
      <c r="F222" s="0" t="s">
        <v>2742</v>
      </c>
      <c r="G222" s="0" t="s">
        <v>3329</v>
      </c>
    </row>
    <row customHeight="1" ht="11.25">
      <c r="A223" s="0" t="s">
        <v>16</v>
      </c>
      <c r="B223" s="0" t="s">
        <v>3322</v>
      </c>
      <c r="C223" s="0" t="s">
        <v>3323</v>
      </c>
      <c r="D223" s="0" t="s">
        <v>3330</v>
      </c>
      <c r="E223" s="0" t="s">
        <v>3331</v>
      </c>
      <c r="F223" s="0" t="s">
        <v>2742</v>
      </c>
      <c r="G223" s="0" t="s">
        <v>3332</v>
      </c>
    </row>
    <row customHeight="1" ht="11.25">
      <c r="A224" s="0" t="s">
        <v>16</v>
      </c>
      <c r="B224" s="0" t="s">
        <v>3322</v>
      </c>
      <c r="C224" s="0" t="s">
        <v>3323</v>
      </c>
      <c r="D224" s="0" t="s">
        <v>3333</v>
      </c>
      <c r="E224" s="0" t="s">
        <v>3334</v>
      </c>
      <c r="F224" s="0" t="s">
        <v>2742</v>
      </c>
      <c r="G224" s="0" t="s">
        <v>3335</v>
      </c>
    </row>
    <row customHeight="1" ht="11.25">
      <c r="A225" s="0" t="s">
        <v>16</v>
      </c>
      <c r="B225" s="0" t="s">
        <v>3322</v>
      </c>
      <c r="C225" s="0" t="s">
        <v>3323</v>
      </c>
      <c r="D225" s="0" t="s">
        <v>3336</v>
      </c>
      <c r="E225" s="0" t="s">
        <v>3337</v>
      </c>
      <c r="F225" s="0" t="s">
        <v>2742</v>
      </c>
      <c r="G225" s="0" t="s">
        <v>3338</v>
      </c>
    </row>
    <row customHeight="1" ht="11.25">
      <c r="A226" s="0" t="s">
        <v>16</v>
      </c>
      <c r="B226" s="0" t="s">
        <v>3322</v>
      </c>
      <c r="C226" s="0" t="s">
        <v>3323</v>
      </c>
      <c r="D226" s="0" t="s">
        <v>3339</v>
      </c>
      <c r="E226" s="0" t="s">
        <v>3340</v>
      </c>
      <c r="F226" s="0" t="s">
        <v>2742</v>
      </c>
      <c r="G226" s="0" t="s">
        <v>3341</v>
      </c>
    </row>
    <row customHeight="1" ht="11.25">
      <c r="A227" s="0" t="s">
        <v>16</v>
      </c>
      <c r="B227" s="0" t="s">
        <v>3322</v>
      </c>
      <c r="C227" s="0" t="s">
        <v>3323</v>
      </c>
      <c r="D227" s="0" t="s">
        <v>3342</v>
      </c>
      <c r="E227" s="0" t="s">
        <v>3343</v>
      </c>
      <c r="F227" s="0" t="s">
        <v>2742</v>
      </c>
      <c r="G227" s="0" t="s">
        <v>3344</v>
      </c>
    </row>
    <row customHeight="1" ht="11.25">
      <c r="A228" s="0" t="s">
        <v>16</v>
      </c>
      <c r="B228" s="0" t="s">
        <v>3322</v>
      </c>
      <c r="C228" s="0" t="s">
        <v>3323</v>
      </c>
      <c r="D228" s="0" t="s">
        <v>3345</v>
      </c>
      <c r="E228" s="0" t="s">
        <v>3346</v>
      </c>
      <c r="F228" s="0" t="s">
        <v>2742</v>
      </c>
      <c r="G228" s="0" t="s">
        <v>3347</v>
      </c>
    </row>
    <row customHeight="1" ht="11.25">
      <c r="A229" s="0" t="s">
        <v>16</v>
      </c>
      <c r="B229" s="0" t="s">
        <v>3322</v>
      </c>
      <c r="C229" s="0" t="s">
        <v>3323</v>
      </c>
      <c r="D229" s="0" t="s">
        <v>3348</v>
      </c>
      <c r="E229" s="0" t="s">
        <v>3349</v>
      </c>
      <c r="F229" s="0" t="s">
        <v>2742</v>
      </c>
      <c r="G229" s="0" t="s">
        <v>3350</v>
      </c>
    </row>
    <row customHeight="1" ht="11.25">
      <c r="A230" s="0" t="s">
        <v>16</v>
      </c>
      <c r="B230" s="0" t="s">
        <v>3322</v>
      </c>
      <c r="C230" s="0" t="s">
        <v>3323</v>
      </c>
      <c r="D230" s="0" t="s">
        <v>3322</v>
      </c>
      <c r="E230" s="0" t="s">
        <v>3323</v>
      </c>
      <c r="F230" s="0" t="s">
        <v>2739</v>
      </c>
      <c r="G230" s="0" t="s">
        <v>3351</v>
      </c>
    </row>
    <row customHeight="1" ht="11.25">
      <c r="A231" s="0" t="s">
        <v>16</v>
      </c>
      <c r="B231" s="0" t="s">
        <v>3322</v>
      </c>
      <c r="C231" s="0" t="s">
        <v>3323</v>
      </c>
      <c r="D231" s="0" t="s">
        <v>3352</v>
      </c>
      <c r="E231" s="0" t="s">
        <v>3353</v>
      </c>
      <c r="F231" s="0" t="s">
        <v>2742</v>
      </c>
      <c r="G231" s="0" t="s">
        <v>3354</v>
      </c>
    </row>
    <row customHeight="1" ht="11.25">
      <c r="A232" s="0" t="s">
        <v>16</v>
      </c>
      <c r="B232" s="0" t="s">
        <v>3322</v>
      </c>
      <c r="C232" s="0" t="s">
        <v>3323</v>
      </c>
      <c r="D232" s="0" t="s">
        <v>3355</v>
      </c>
      <c r="E232" s="0" t="s">
        <v>3356</v>
      </c>
      <c r="F232" s="0" t="s">
        <v>2742</v>
      </c>
      <c r="G232" s="0" t="s">
        <v>3357</v>
      </c>
    </row>
    <row customHeight="1" ht="11.25">
      <c r="A233" s="0" t="s">
        <v>16</v>
      </c>
      <c r="B233" s="0" t="s">
        <v>3358</v>
      </c>
      <c r="C233" s="0" t="s">
        <v>3359</v>
      </c>
      <c r="D233" s="0" t="s">
        <v>3360</v>
      </c>
      <c r="E233" s="0" t="s">
        <v>3361</v>
      </c>
      <c r="F233" s="0" t="s">
        <v>2742</v>
      </c>
      <c r="G233" s="0" t="s">
        <v>3362</v>
      </c>
    </row>
    <row customHeight="1" ht="11.25">
      <c r="A234" s="0" t="s">
        <v>16</v>
      </c>
      <c r="B234" s="0" t="s">
        <v>3358</v>
      </c>
      <c r="C234" s="0" t="s">
        <v>3359</v>
      </c>
      <c r="D234" s="0" t="s">
        <v>2835</v>
      </c>
      <c r="E234" s="0" t="s">
        <v>3363</v>
      </c>
      <c r="F234" s="0" t="s">
        <v>2742</v>
      </c>
      <c r="G234" s="0" t="s">
        <v>3364</v>
      </c>
    </row>
    <row customHeight="1" ht="11.25">
      <c r="A235" s="0" t="s">
        <v>16</v>
      </c>
      <c r="B235" s="0" t="s">
        <v>3358</v>
      </c>
      <c r="C235" s="0" t="s">
        <v>3359</v>
      </c>
      <c r="D235" s="0" t="s">
        <v>3365</v>
      </c>
      <c r="E235" s="0" t="s">
        <v>3366</v>
      </c>
      <c r="F235" s="0" t="s">
        <v>2742</v>
      </c>
      <c r="G235" s="0" t="s">
        <v>3367</v>
      </c>
    </row>
    <row customHeight="1" ht="11.25">
      <c r="A236" s="0" t="s">
        <v>16</v>
      </c>
      <c r="B236" s="0" t="s">
        <v>3358</v>
      </c>
      <c r="C236" s="0" t="s">
        <v>3359</v>
      </c>
      <c r="D236" s="0" t="s">
        <v>3368</v>
      </c>
      <c r="E236" s="0" t="s">
        <v>3369</v>
      </c>
      <c r="F236" s="0" t="s">
        <v>2742</v>
      </c>
      <c r="G236" s="0" t="s">
        <v>3370</v>
      </c>
    </row>
    <row customHeight="1" ht="11.25">
      <c r="A237" s="0" t="s">
        <v>16</v>
      </c>
      <c r="B237" s="0" t="s">
        <v>3358</v>
      </c>
      <c r="C237" s="0" t="s">
        <v>3359</v>
      </c>
      <c r="D237" s="0" t="s">
        <v>3371</v>
      </c>
      <c r="E237" s="0" t="s">
        <v>3372</v>
      </c>
      <c r="F237" s="0" t="s">
        <v>2742</v>
      </c>
      <c r="G237" s="0" t="s">
        <v>3373</v>
      </c>
    </row>
    <row customHeight="1" ht="11.25">
      <c r="A238" s="0" t="s">
        <v>16</v>
      </c>
      <c r="B238" s="0" t="s">
        <v>3358</v>
      </c>
      <c r="C238" s="0" t="s">
        <v>3359</v>
      </c>
      <c r="D238" s="0" t="s">
        <v>3374</v>
      </c>
      <c r="E238" s="0" t="s">
        <v>3375</v>
      </c>
      <c r="F238" s="0" t="s">
        <v>2742</v>
      </c>
      <c r="G238" s="0" t="s">
        <v>3376</v>
      </c>
    </row>
    <row customHeight="1" ht="11.25">
      <c r="A239" s="0" t="s">
        <v>16</v>
      </c>
      <c r="B239" s="0" t="s">
        <v>3358</v>
      </c>
      <c r="C239" s="0" t="s">
        <v>3359</v>
      </c>
      <c r="D239" s="0" t="s">
        <v>3358</v>
      </c>
      <c r="E239" s="0" t="s">
        <v>3359</v>
      </c>
      <c r="F239" s="0" t="s">
        <v>2739</v>
      </c>
      <c r="G239" s="0" t="s">
        <v>3377</v>
      </c>
    </row>
    <row customHeight="1" ht="11.25">
      <c r="A240" s="0" t="s">
        <v>16</v>
      </c>
      <c r="B240" s="0" t="s">
        <v>3358</v>
      </c>
      <c r="C240" s="0" t="s">
        <v>3359</v>
      </c>
      <c r="D240" s="0" t="s">
        <v>3378</v>
      </c>
      <c r="E240" s="0" t="s">
        <v>3379</v>
      </c>
      <c r="F240" s="0" t="s">
        <v>2747</v>
      </c>
      <c r="G240" s="0" t="s">
        <v>3380</v>
      </c>
    </row>
    <row customHeight="1" ht="11.25">
      <c r="A241" s="0" t="s">
        <v>16</v>
      </c>
      <c r="B241" s="0" t="s">
        <v>3381</v>
      </c>
      <c r="C241" s="0" t="s">
        <v>3382</v>
      </c>
      <c r="D241" s="0" t="s">
        <v>3383</v>
      </c>
      <c r="E241" s="0" t="s">
        <v>3384</v>
      </c>
      <c r="F241" s="0" t="s">
        <v>2742</v>
      </c>
      <c r="G241" s="0" t="s">
        <v>3385</v>
      </c>
    </row>
    <row customHeight="1" ht="11.25">
      <c r="A242" s="0" t="s">
        <v>16</v>
      </c>
      <c r="B242" s="0" t="s">
        <v>3381</v>
      </c>
      <c r="C242" s="0" t="s">
        <v>3382</v>
      </c>
      <c r="D242" s="0" t="s">
        <v>3386</v>
      </c>
      <c r="E242" s="0" t="s">
        <v>3387</v>
      </c>
      <c r="F242" s="0" t="s">
        <v>2742</v>
      </c>
      <c r="G242" s="0" t="s">
        <v>3388</v>
      </c>
    </row>
    <row customHeight="1" ht="11.25">
      <c r="A243" s="0" t="s">
        <v>16</v>
      </c>
      <c r="B243" s="0" t="s">
        <v>3381</v>
      </c>
      <c r="C243" s="0" t="s">
        <v>3382</v>
      </c>
      <c r="D243" s="0" t="s">
        <v>3163</v>
      </c>
      <c r="E243" s="0" t="s">
        <v>3389</v>
      </c>
      <c r="F243" s="0" t="s">
        <v>2742</v>
      </c>
      <c r="G243" s="0" t="s">
        <v>3390</v>
      </c>
    </row>
    <row customHeight="1" ht="11.25">
      <c r="A244" s="0" t="s">
        <v>16</v>
      </c>
      <c r="B244" s="0" t="s">
        <v>3381</v>
      </c>
      <c r="C244" s="0" t="s">
        <v>3382</v>
      </c>
      <c r="D244" s="0" t="s">
        <v>3391</v>
      </c>
      <c r="E244" s="0" t="s">
        <v>3392</v>
      </c>
      <c r="F244" s="0" t="s">
        <v>2742</v>
      </c>
      <c r="G244" s="0" t="s">
        <v>3393</v>
      </c>
    </row>
    <row customHeight="1" ht="11.25">
      <c r="A245" s="0" t="s">
        <v>16</v>
      </c>
      <c r="B245" s="0" t="s">
        <v>3381</v>
      </c>
      <c r="C245" s="0" t="s">
        <v>3382</v>
      </c>
      <c r="D245" s="0" t="s">
        <v>3394</v>
      </c>
      <c r="E245" s="0" t="s">
        <v>3395</v>
      </c>
      <c r="F245" s="0" t="s">
        <v>2742</v>
      </c>
      <c r="G245" s="0" t="s">
        <v>3396</v>
      </c>
    </row>
    <row customHeight="1" ht="11.25">
      <c r="A246" s="0" t="s">
        <v>16</v>
      </c>
      <c r="B246" s="0" t="s">
        <v>3381</v>
      </c>
      <c r="C246" s="0" t="s">
        <v>3382</v>
      </c>
      <c r="D246" s="0" t="s">
        <v>3397</v>
      </c>
      <c r="E246" s="0" t="s">
        <v>3398</v>
      </c>
      <c r="F246" s="0" t="s">
        <v>2742</v>
      </c>
      <c r="G246" s="0" t="s">
        <v>3399</v>
      </c>
    </row>
    <row customHeight="1" ht="11.25">
      <c r="A247" s="0" t="s">
        <v>16</v>
      </c>
      <c r="B247" s="0" t="s">
        <v>3381</v>
      </c>
      <c r="C247" s="0" t="s">
        <v>3382</v>
      </c>
      <c r="D247" s="0" t="s">
        <v>3381</v>
      </c>
      <c r="E247" s="0" t="s">
        <v>3382</v>
      </c>
      <c r="F247" s="0" t="s">
        <v>2739</v>
      </c>
      <c r="G247" s="0" t="s">
        <v>41</v>
      </c>
    </row>
    <row customHeight="1" ht="11.25">
      <c r="A248" s="0" t="s">
        <v>16</v>
      </c>
      <c r="B248" s="0" t="s">
        <v>3381</v>
      </c>
      <c r="C248" s="0" t="s">
        <v>3382</v>
      </c>
      <c r="D248" s="0" t="s">
        <v>3400</v>
      </c>
      <c r="E248" s="0" t="s">
        <v>3401</v>
      </c>
      <c r="F248" s="0" t="s">
        <v>2742</v>
      </c>
      <c r="G248" s="0" t="s">
        <v>3402</v>
      </c>
    </row>
    <row customHeight="1" ht="11.25">
      <c r="A249" s="0" t="s">
        <v>16</v>
      </c>
      <c r="B249" s="0" t="s">
        <v>3381</v>
      </c>
      <c r="C249" s="0" t="s">
        <v>3382</v>
      </c>
      <c r="D249" s="0" t="s">
        <v>3403</v>
      </c>
      <c r="E249" s="0" t="s">
        <v>3404</v>
      </c>
      <c r="F249" s="0" t="s">
        <v>2742</v>
      </c>
      <c r="G249" s="0" t="s">
        <v>3405</v>
      </c>
    </row>
    <row customHeight="1" ht="11.25">
      <c r="A250" s="0" t="s">
        <v>16</v>
      </c>
      <c r="B250" s="0" t="s">
        <v>3406</v>
      </c>
      <c r="C250" s="0" t="s">
        <v>3407</v>
      </c>
      <c r="D250" s="0" t="s">
        <v>3408</v>
      </c>
      <c r="E250" s="0" t="s">
        <v>3409</v>
      </c>
      <c r="F250" s="0" t="s">
        <v>2742</v>
      </c>
      <c r="G250" s="0" t="s">
        <v>3410</v>
      </c>
    </row>
    <row customHeight="1" ht="11.25">
      <c r="A251" s="0" t="s">
        <v>16</v>
      </c>
      <c r="B251" s="0" t="s">
        <v>3406</v>
      </c>
      <c r="C251" s="0" t="s">
        <v>3407</v>
      </c>
      <c r="D251" s="0" t="s">
        <v>3411</v>
      </c>
      <c r="E251" s="0" t="s">
        <v>3412</v>
      </c>
      <c r="F251" s="0" t="s">
        <v>2742</v>
      </c>
      <c r="G251" s="0" t="s">
        <v>3413</v>
      </c>
    </row>
    <row customHeight="1" ht="11.25">
      <c r="A252" s="0" t="s">
        <v>16</v>
      </c>
      <c r="B252" s="0" t="s">
        <v>3406</v>
      </c>
      <c r="C252" s="0" t="s">
        <v>3407</v>
      </c>
      <c r="D252" s="0" t="s">
        <v>3414</v>
      </c>
      <c r="E252" s="0" t="s">
        <v>3415</v>
      </c>
      <c r="F252" s="0" t="s">
        <v>2742</v>
      </c>
      <c r="G252" s="0" t="s">
        <v>3416</v>
      </c>
    </row>
    <row customHeight="1" ht="11.25">
      <c r="A253" s="0" t="s">
        <v>16</v>
      </c>
      <c r="B253" s="0" t="s">
        <v>3406</v>
      </c>
      <c r="C253" s="0" t="s">
        <v>3407</v>
      </c>
      <c r="D253" s="0" t="s">
        <v>2932</v>
      </c>
      <c r="E253" s="0" t="s">
        <v>3417</v>
      </c>
      <c r="F253" s="0" t="s">
        <v>2742</v>
      </c>
      <c r="G253" s="0" t="s">
        <v>3418</v>
      </c>
    </row>
    <row customHeight="1" ht="11.25">
      <c r="A254" s="0" t="s">
        <v>16</v>
      </c>
      <c r="B254" s="0" t="s">
        <v>3406</v>
      </c>
      <c r="C254" s="0" t="s">
        <v>3407</v>
      </c>
      <c r="D254" s="0" t="s">
        <v>3419</v>
      </c>
      <c r="E254" s="0" t="s">
        <v>3420</v>
      </c>
      <c r="F254" s="0" t="s">
        <v>2742</v>
      </c>
      <c r="G254" s="0" t="s">
        <v>3421</v>
      </c>
    </row>
    <row customHeight="1" ht="11.25">
      <c r="A255" s="0" t="s">
        <v>16</v>
      </c>
      <c r="B255" s="0" t="s">
        <v>3406</v>
      </c>
      <c r="C255" s="0" t="s">
        <v>3407</v>
      </c>
      <c r="D255" s="0" t="s">
        <v>3422</v>
      </c>
      <c r="E255" s="0" t="s">
        <v>3423</v>
      </c>
      <c r="F255" s="0" t="s">
        <v>2742</v>
      </c>
      <c r="G255" s="0" t="s">
        <v>3424</v>
      </c>
    </row>
    <row customHeight="1" ht="11.25">
      <c r="A256" s="0" t="s">
        <v>16</v>
      </c>
      <c r="B256" s="0" t="s">
        <v>3406</v>
      </c>
      <c r="C256" s="0" t="s">
        <v>3407</v>
      </c>
      <c r="D256" s="0" t="s">
        <v>3425</v>
      </c>
      <c r="E256" s="0" t="s">
        <v>3426</v>
      </c>
      <c r="F256" s="0" t="s">
        <v>2742</v>
      </c>
      <c r="G256" s="0" t="s">
        <v>3427</v>
      </c>
    </row>
    <row customHeight="1" ht="11.25">
      <c r="A257" s="0" t="s">
        <v>16</v>
      </c>
      <c r="B257" s="0" t="s">
        <v>3406</v>
      </c>
      <c r="C257" s="0" t="s">
        <v>3407</v>
      </c>
      <c r="D257" s="0" t="s">
        <v>3428</v>
      </c>
      <c r="E257" s="0" t="s">
        <v>3429</v>
      </c>
      <c r="F257" s="0" t="s">
        <v>2742</v>
      </c>
      <c r="G257" s="0" t="s">
        <v>3430</v>
      </c>
    </row>
    <row customHeight="1" ht="11.25">
      <c r="A258" s="0" t="s">
        <v>16</v>
      </c>
      <c r="B258" s="0" t="s">
        <v>3406</v>
      </c>
      <c r="C258" s="0" t="s">
        <v>3407</v>
      </c>
      <c r="D258" s="0" t="s">
        <v>3431</v>
      </c>
      <c r="E258" s="0" t="s">
        <v>3432</v>
      </c>
      <c r="F258" s="0" t="s">
        <v>2742</v>
      </c>
      <c r="G258" s="0" t="s">
        <v>3433</v>
      </c>
    </row>
    <row customHeight="1" ht="11.25">
      <c r="A259" s="0" t="s">
        <v>16</v>
      </c>
      <c r="B259" s="0" t="s">
        <v>3406</v>
      </c>
      <c r="C259" s="0" t="s">
        <v>3407</v>
      </c>
      <c r="D259" s="0" t="s">
        <v>3434</v>
      </c>
      <c r="E259" s="0" t="s">
        <v>3435</v>
      </c>
      <c r="F259" s="0" t="s">
        <v>2742</v>
      </c>
      <c r="G259" s="0" t="s">
        <v>3436</v>
      </c>
    </row>
    <row customHeight="1" ht="11.25">
      <c r="A260" s="0" t="s">
        <v>16</v>
      </c>
      <c r="B260" s="0" t="s">
        <v>3406</v>
      </c>
      <c r="C260" s="0" t="s">
        <v>3407</v>
      </c>
      <c r="D260" s="0" t="s">
        <v>3406</v>
      </c>
      <c r="E260" s="0" t="s">
        <v>3407</v>
      </c>
      <c r="F260" s="0" t="s">
        <v>2739</v>
      </c>
      <c r="G260" s="0" t="s">
        <v>3437</v>
      </c>
    </row>
    <row customHeight="1" ht="11.25">
      <c r="A261" s="0" t="s">
        <v>16</v>
      </c>
      <c r="B261" s="0" t="s">
        <v>3406</v>
      </c>
      <c r="C261" s="0" t="s">
        <v>3407</v>
      </c>
      <c r="D261" s="0" t="s">
        <v>3438</v>
      </c>
      <c r="E261" s="0" t="s">
        <v>3439</v>
      </c>
      <c r="F261" s="0" t="s">
        <v>2770</v>
      </c>
      <c r="G261" s="0" t="s">
        <v>3440</v>
      </c>
    </row>
    <row customHeight="1" ht="11.25">
      <c r="A262" s="0" t="s">
        <v>16</v>
      </c>
      <c r="B262" s="0" t="s">
        <v>3406</v>
      </c>
      <c r="C262" s="0" t="s">
        <v>3407</v>
      </c>
      <c r="D262" s="0" t="s">
        <v>3441</v>
      </c>
      <c r="E262" s="0" t="s">
        <v>3442</v>
      </c>
      <c r="F262" s="0" t="s">
        <v>2742</v>
      </c>
      <c r="G262" s="0" t="s">
        <v>3443</v>
      </c>
    </row>
    <row customHeight="1" ht="11.25">
      <c r="A263" s="0" t="s">
        <v>16</v>
      </c>
      <c r="B263" s="0" t="s">
        <v>3444</v>
      </c>
      <c r="C263" s="0" t="s">
        <v>3445</v>
      </c>
      <c r="D263" s="0" t="s">
        <v>3446</v>
      </c>
      <c r="E263" s="0" t="s">
        <v>3447</v>
      </c>
      <c r="F263" s="0" t="s">
        <v>2742</v>
      </c>
      <c r="G263" s="0" t="s">
        <v>3448</v>
      </c>
    </row>
    <row customHeight="1" ht="11.25">
      <c r="A264" s="0" t="s">
        <v>16</v>
      </c>
      <c r="B264" s="0" t="s">
        <v>3444</v>
      </c>
      <c r="C264" s="0" t="s">
        <v>3445</v>
      </c>
      <c r="D264" s="0" t="s">
        <v>3449</v>
      </c>
      <c r="E264" s="0" t="s">
        <v>3450</v>
      </c>
      <c r="F264" s="0" t="s">
        <v>2742</v>
      </c>
      <c r="G264" s="0" t="s">
        <v>3451</v>
      </c>
    </row>
    <row customHeight="1" ht="11.25">
      <c r="A265" s="0" t="s">
        <v>16</v>
      </c>
      <c r="B265" s="0" t="s">
        <v>3444</v>
      </c>
      <c r="C265" s="0" t="s">
        <v>3445</v>
      </c>
      <c r="D265" s="0" t="s">
        <v>3452</v>
      </c>
      <c r="E265" s="0" t="s">
        <v>3453</v>
      </c>
      <c r="F265" s="0" t="s">
        <v>2742</v>
      </c>
      <c r="G265" s="0" t="s">
        <v>3454</v>
      </c>
    </row>
    <row customHeight="1" ht="11.25">
      <c r="A266" s="0" t="s">
        <v>16</v>
      </c>
      <c r="B266" s="0" t="s">
        <v>3444</v>
      </c>
      <c r="C266" s="0" t="s">
        <v>3445</v>
      </c>
      <c r="D266" s="0" t="s">
        <v>3455</v>
      </c>
      <c r="E266" s="0" t="s">
        <v>3456</v>
      </c>
      <c r="F266" s="0" t="s">
        <v>2742</v>
      </c>
      <c r="G266" s="0" t="s">
        <v>3457</v>
      </c>
    </row>
    <row customHeight="1" ht="11.25">
      <c r="A267" s="0" t="s">
        <v>16</v>
      </c>
      <c r="B267" s="0" t="s">
        <v>3444</v>
      </c>
      <c r="C267" s="0" t="s">
        <v>3445</v>
      </c>
      <c r="D267" s="0" t="s">
        <v>3458</v>
      </c>
      <c r="E267" s="0" t="s">
        <v>3459</v>
      </c>
      <c r="F267" s="0" t="s">
        <v>2770</v>
      </c>
      <c r="G267" s="0" t="s">
        <v>3460</v>
      </c>
    </row>
    <row customHeight="1" ht="11.25">
      <c r="A268" s="0" t="s">
        <v>16</v>
      </c>
      <c r="B268" s="0" t="s">
        <v>3444</v>
      </c>
      <c r="C268" s="0" t="s">
        <v>3445</v>
      </c>
      <c r="D268" s="0" t="s">
        <v>3461</v>
      </c>
      <c r="E268" s="0" t="s">
        <v>3462</v>
      </c>
      <c r="F268" s="0" t="s">
        <v>2770</v>
      </c>
      <c r="G268" s="0" t="s">
        <v>3463</v>
      </c>
    </row>
    <row customHeight="1" ht="11.25">
      <c r="A269" s="0" t="s">
        <v>16</v>
      </c>
      <c r="B269" s="0" t="s">
        <v>3444</v>
      </c>
      <c r="C269" s="0" t="s">
        <v>3445</v>
      </c>
      <c r="D269" s="0" t="s">
        <v>3464</v>
      </c>
      <c r="E269" s="0" t="s">
        <v>3465</v>
      </c>
      <c r="F269" s="0" t="s">
        <v>2742</v>
      </c>
      <c r="G269" s="0" t="s">
        <v>3466</v>
      </c>
    </row>
    <row customHeight="1" ht="11.25">
      <c r="A270" s="0" t="s">
        <v>16</v>
      </c>
      <c r="B270" s="0" t="s">
        <v>3444</v>
      </c>
      <c r="C270" s="0" t="s">
        <v>3445</v>
      </c>
      <c r="D270" s="0" t="s">
        <v>3467</v>
      </c>
      <c r="E270" s="0" t="s">
        <v>3468</v>
      </c>
      <c r="F270" s="0" t="s">
        <v>2742</v>
      </c>
      <c r="G270" s="0" t="s">
        <v>3469</v>
      </c>
    </row>
    <row customHeight="1" ht="11.25">
      <c r="A271" s="0" t="s">
        <v>16</v>
      </c>
      <c r="B271" s="0" t="s">
        <v>3444</v>
      </c>
      <c r="C271" s="0" t="s">
        <v>3445</v>
      </c>
      <c r="D271" s="0" t="s">
        <v>3470</v>
      </c>
      <c r="E271" s="0" t="s">
        <v>3471</v>
      </c>
      <c r="F271" s="0" t="s">
        <v>2742</v>
      </c>
      <c r="G271" s="0" t="s">
        <v>3472</v>
      </c>
    </row>
    <row customHeight="1" ht="11.25">
      <c r="A272" s="0" t="s">
        <v>16</v>
      </c>
      <c r="B272" s="0" t="s">
        <v>3444</v>
      </c>
      <c r="C272" s="0" t="s">
        <v>3445</v>
      </c>
      <c r="D272" s="0" t="s">
        <v>3473</v>
      </c>
      <c r="E272" s="0" t="s">
        <v>3474</v>
      </c>
      <c r="F272" s="0" t="s">
        <v>2742</v>
      </c>
      <c r="G272" s="0" t="s">
        <v>3475</v>
      </c>
    </row>
    <row customHeight="1" ht="11.25">
      <c r="A273" s="0" t="s">
        <v>16</v>
      </c>
      <c r="B273" s="0" t="s">
        <v>3444</v>
      </c>
      <c r="C273" s="0" t="s">
        <v>3445</v>
      </c>
      <c r="D273" s="0" t="s">
        <v>3444</v>
      </c>
      <c r="E273" s="0" t="s">
        <v>3445</v>
      </c>
      <c r="F273" s="0" t="s">
        <v>2739</v>
      </c>
      <c r="G273" s="0" t="s">
        <v>3476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B622B-9FD5-FDCF-0BA8-7DA47125F52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3499</v>
      </c>
      <c r="B1" s="837" t="s">
        <v>3500</v>
      </c>
      <c r="C1" s="837" t="s">
        <v>1209</v>
      </c>
    </row>
    <row customHeight="1" ht="11.25">
      <c r="A2" s="837">
        <v>4189678</v>
      </c>
      <c r="B2" s="837" t="s">
        <v>3501</v>
      </c>
      <c r="C2" s="837" t="s">
        <v>3502</v>
      </c>
    </row>
    <row customHeight="1" ht="11.25">
      <c r="A3" s="837">
        <v>4190415</v>
      </c>
      <c r="B3" s="837" t="s">
        <v>3503</v>
      </c>
      <c r="C3" s="837" t="s">
        <v>3502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81484A-3EAC-3B7C-0D59-33786567D22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3504</v>
      </c>
      <c r="B1" s="165" t="s">
        <v>3505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F0D0DD-B176-F6DC-6C9E-2A5FB6B8DED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3506</v>
      </c>
      <c r="B1" s="0" t="b">
        <v>1</v>
      </c>
    </row>
    <row customHeight="1" ht="11.25">
      <c r="A2" s="0" t="s">
        <v>3507</v>
      </c>
      <c r="B2" s="0" t="b">
        <v>0</v>
      </c>
    </row>
    <row customHeight="1" ht="11.25">
      <c r="A3" s="0" t="s">
        <v>3508</v>
      </c>
      <c r="B3" s="0" t="b">
        <v>0</v>
      </c>
    </row>
    <row customHeight="1" ht="11.25">
      <c r="A4" s="0" t="s">
        <v>3509</v>
      </c>
      <c r="B4" s="0" t="b">
        <v>0</v>
      </c>
    </row>
    <row customHeight="1" ht="11.25">
      <c r="A5" s="0" t="s">
        <v>3510</v>
      </c>
      <c r="B5" s="0" t="b">
        <v>1</v>
      </c>
    </row>
    <row customHeight="1" ht="11.25">
      <c r="A6" s="0" t="s">
        <v>3511</v>
      </c>
      <c r="B6" s="0" t="b">
        <v>0</v>
      </c>
    </row>
    <row customHeight="1" ht="11.25">
      <c r="A7" s="0" t="s">
        <v>3512</v>
      </c>
      <c r="B7" s="0" t="b">
        <v>0</v>
      </c>
    </row>
    <row customHeight="1" ht="11.25">
      <c r="A8" s="0" t="s">
        <v>3513</v>
      </c>
      <c r="B8" s="0" t="b">
        <v>0</v>
      </c>
    </row>
    <row customHeight="1" ht="11.25">
      <c r="A9" s="0" t="s">
        <v>3514</v>
      </c>
      <c r="B9" s="0" t="b">
        <v>1</v>
      </c>
    </row>
    <row customHeight="1" ht="11.25">
      <c r="A10" s="0" t="s">
        <v>3515</v>
      </c>
      <c r="B10" s="0" t="b">
        <v>0</v>
      </c>
    </row>
    <row customHeight="1" ht="11.25">
      <c r="A11" s="0" t="s">
        <v>3516</v>
      </c>
      <c r="B11" s="0" t="b">
        <v>0</v>
      </c>
    </row>
    <row customHeight="1" ht="11.25">
      <c r="A12" s="0" t="s">
        <v>3517</v>
      </c>
      <c r="B12" s="0" t="b">
        <v>0</v>
      </c>
    </row>
    <row customHeight="1" ht="11.25">
      <c r="A13" s="0" t="s">
        <v>3518</v>
      </c>
      <c r="B13" s="0" t="b">
        <v>0</v>
      </c>
    </row>
    <row customHeight="1" ht="11.25">
      <c r="A14" s="0" t="s">
        <v>3519</v>
      </c>
      <c r="B14" s="0" t="b">
        <v>0</v>
      </c>
    </row>
    <row customHeight="1" ht="11.25">
      <c r="A15" s="0" t="s">
        <v>3520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D724F2-B4D2-E883-490D-F96A3DC0D9C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12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F4C9BC-72CF-5C3A-542C-48B45678299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3521</v>
      </c>
      <c r="B1" s="69" t="s">
        <v>3522</v>
      </c>
    </row>
    <row customHeight="1" ht="11.25">
      <c r="A2" s="66" t="s">
        <v>3523</v>
      </c>
      <c r="B2" s="66" t="s">
        <v>3524</v>
      </c>
    </row>
    <row customHeight="1" ht="11.25">
      <c r="A3" s="66" t="s">
        <v>3525</v>
      </c>
      <c r="B3" s="66" t="s">
        <v>3526</v>
      </c>
    </row>
    <row customHeight="1" ht="11.25">
      <c r="A4" s="66" t="s">
        <v>3527</v>
      </c>
      <c r="B4" s="66" t="s">
        <v>3528</v>
      </c>
    </row>
    <row customHeight="1" ht="11.25">
      <c r="A5" s="66" t="s">
        <v>3529</v>
      </c>
      <c r="B5" s="66" t="s">
        <v>3530</v>
      </c>
    </row>
    <row customHeight="1" ht="11.25">
      <c r="A6" s="66" t="s">
        <v>3531</v>
      </c>
      <c r="B6" s="66" t="s">
        <v>3532</v>
      </c>
    </row>
    <row customHeight="1" ht="11.25">
      <c r="A7" s="66" t="s">
        <v>3533</v>
      </c>
      <c r="B7" s="66" t="s">
        <v>3534</v>
      </c>
    </row>
    <row customHeight="1" ht="11.25">
      <c r="A8" s="66" t="s">
        <v>3535</v>
      </c>
      <c r="B8" s="66" t="s">
        <v>3536</v>
      </c>
    </row>
    <row customHeight="1" ht="11.25">
      <c r="A9" s="66" t="s">
        <v>3537</v>
      </c>
      <c r="B9" s="66" t="s">
        <v>3538</v>
      </c>
    </row>
    <row customHeight="1" ht="11.25">
      <c r="A10" s="66" t="s">
        <v>3539</v>
      </c>
      <c r="B10" s="66" t="s">
        <v>3540</v>
      </c>
    </row>
    <row customHeight="1" ht="11.25">
      <c r="A11" s="66" t="s">
        <v>3541</v>
      </c>
      <c r="B11" s="66" t="s">
        <v>3542</v>
      </c>
    </row>
    <row customHeight="1" ht="11.25">
      <c r="A12" s="66" t="s">
        <v>3543</v>
      </c>
      <c r="B12" s="66" t="s">
        <v>3544</v>
      </c>
    </row>
    <row customHeight="1" ht="11.25">
      <c r="A13" s="66" t="s">
        <v>3545</v>
      </c>
      <c r="B13" s="66" t="s">
        <v>3546</v>
      </c>
    </row>
    <row customHeight="1" ht="11.25">
      <c r="A14" s="66" t="s">
        <v>3547</v>
      </c>
      <c r="B14" s="66" t="s">
        <v>3548</v>
      </c>
    </row>
    <row customHeight="1" ht="11.25">
      <c r="A15" s="66" t="s">
        <v>3549</v>
      </c>
      <c r="B15" s="66" t="s">
        <v>3550</v>
      </c>
    </row>
    <row customHeight="1" ht="11.25">
      <c r="A16" s="66" t="s">
        <v>3551</v>
      </c>
      <c r="B16" s="66" t="s">
        <v>3552</v>
      </c>
    </row>
    <row customHeight="1" ht="11.25">
      <c r="A17" s="66" t="s">
        <v>3553</v>
      </c>
      <c r="B17" s="66" t="s">
        <v>3554</v>
      </c>
    </row>
    <row customHeight="1" ht="11.25">
      <c r="A18" s="66" t="s">
        <v>3555</v>
      </c>
      <c r="B18" s="66" t="s">
        <v>3556</v>
      </c>
    </row>
    <row customHeight="1" ht="11.25">
      <c r="A19" s="66" t="s">
        <v>3557</v>
      </c>
      <c r="B19" s="66" t="s">
        <v>3558</v>
      </c>
    </row>
    <row customHeight="1" ht="11.25">
      <c r="A20" s="66" t="s">
        <v>3559</v>
      </c>
      <c r="B20" s="66" t="s">
        <v>3560</v>
      </c>
    </row>
    <row customHeight="1" ht="11.25">
      <c r="A21" s="66" t="s">
        <v>3561</v>
      </c>
      <c r="B21" s="66" t="s">
        <v>3562</v>
      </c>
    </row>
    <row customHeight="1" ht="11.25">
      <c r="A22" s="66" t="s">
        <v>3563</v>
      </c>
      <c r="B22" s="66" t="s">
        <v>3564</v>
      </c>
    </row>
    <row customHeight="1" ht="11.25">
      <c r="A23" s="66" t="s">
        <v>3565</v>
      </c>
      <c r="B23" s="66" t="s">
        <v>3566</v>
      </c>
    </row>
    <row customHeight="1" ht="11.25">
      <c r="A24" s="66" t="s">
        <v>3567</v>
      </c>
      <c r="B24" s="66" t="s">
        <v>3568</v>
      </c>
    </row>
    <row customHeight="1" ht="11.25">
      <c r="A25" s="66" t="s">
        <v>3569</v>
      </c>
      <c r="B25" s="66" t="s">
        <v>3570</v>
      </c>
    </row>
    <row customHeight="1" ht="11.25">
      <c r="A26" s="66" t="s">
        <v>3571</v>
      </c>
      <c r="B26" s="66" t="s">
        <v>3572</v>
      </c>
    </row>
    <row customHeight="1" ht="11.25">
      <c r="A27" s="66" t="s">
        <v>3573</v>
      </c>
      <c r="B27" s="66" t="s">
        <v>3574</v>
      </c>
    </row>
    <row customHeight="1" ht="11.25">
      <c r="A28" s="66" t="s">
        <v>3575</v>
      </c>
      <c r="B28" s="66" t="s">
        <v>3576</v>
      </c>
    </row>
    <row customHeight="1" ht="11.25">
      <c r="A29" s="66" t="s">
        <v>3577</v>
      </c>
      <c r="B29" s="66" t="s">
        <v>3578</v>
      </c>
    </row>
    <row customHeight="1" ht="11.25">
      <c r="A30" s="66" t="s">
        <v>3579</v>
      </c>
      <c r="B30" s="66" t="s">
        <v>3580</v>
      </c>
    </row>
    <row customHeight="1" ht="11.25">
      <c r="A31" s="66" t="s">
        <v>3581</v>
      </c>
      <c r="B31" s="66" t="s">
        <v>3582</v>
      </c>
    </row>
    <row customHeight="1" ht="11.25">
      <c r="A32" s="66" t="s">
        <v>3583</v>
      </c>
      <c r="B32" s="66" t="s">
        <v>3584</v>
      </c>
    </row>
    <row customHeight="1" ht="11.25">
      <c r="A33" s="66" t="s">
        <v>3585</v>
      </c>
      <c r="B33" s="66" t="s">
        <v>3586</v>
      </c>
    </row>
    <row customHeight="1" ht="11.25">
      <c r="A34" s="66" t="s">
        <v>3587</v>
      </c>
      <c r="B34" s="66" t="s">
        <v>3588</v>
      </c>
    </row>
    <row customHeight="1" ht="11.25">
      <c r="A35" s="66" t="s">
        <v>3589</v>
      </c>
      <c r="B35" s="66" t="s">
        <v>3590</v>
      </c>
    </row>
    <row customHeight="1" ht="11.25">
      <c r="A36" s="66" t="s">
        <v>3591</v>
      </c>
      <c r="B36" s="66" t="s">
        <v>3592</v>
      </c>
    </row>
    <row customHeight="1" ht="11.25">
      <c r="A37" s="66" t="s">
        <v>3593</v>
      </c>
      <c r="B37" s="66" t="s">
        <v>3594</v>
      </c>
    </row>
    <row customHeight="1" ht="11.25">
      <c r="A38" s="66" t="s">
        <v>3595</v>
      </c>
      <c r="B38" s="66" t="s">
        <v>3596</v>
      </c>
    </row>
    <row customHeight="1" ht="11.25">
      <c r="A39" s="66" t="s">
        <v>3597</v>
      </c>
      <c r="B39" s="66" t="s">
        <v>3598</v>
      </c>
    </row>
    <row customHeight="1" ht="11.25">
      <c r="A40" s="66" t="s">
        <v>3599</v>
      </c>
      <c r="B40" s="66" t="s">
        <v>3600</v>
      </c>
    </row>
    <row customHeight="1" ht="11.25">
      <c r="A41" s="66" t="s">
        <v>3601</v>
      </c>
      <c r="B41" s="66" t="s">
        <v>3602</v>
      </c>
    </row>
    <row customHeight="1" ht="11.25">
      <c r="A42" s="66" t="s">
        <v>3603</v>
      </c>
      <c r="B42" s="66" t="s">
        <v>3604</v>
      </c>
    </row>
    <row customHeight="1" ht="11.25">
      <c r="A43" s="66" t="s">
        <v>3605</v>
      </c>
      <c r="B43" s="66" t="s">
        <v>3606</v>
      </c>
    </row>
    <row customHeight="1" ht="11.25">
      <c r="A44" s="66" t="s">
        <v>3607</v>
      </c>
      <c r="B44" s="66" t="s">
        <v>3608</v>
      </c>
    </row>
    <row customHeight="1" ht="11.25">
      <c r="A45" s="66" t="s">
        <v>3609</v>
      </c>
      <c r="B45" s="66" t="s">
        <v>3610</v>
      </c>
    </row>
    <row customHeight="1" ht="11.25">
      <c r="A46" s="66" t="s">
        <v>3611</v>
      </c>
      <c r="B46" s="66" t="s">
        <v>3612</v>
      </c>
    </row>
    <row customHeight="1" ht="11.25">
      <c r="A47" s="66" t="s">
        <v>3613</v>
      </c>
      <c r="B47" s="66" t="s">
        <v>3614</v>
      </c>
    </row>
    <row customHeight="1" ht="11.25">
      <c r="A48" s="66" t="s">
        <v>3615</v>
      </c>
      <c r="B48" s="66" t="s">
        <v>3616</v>
      </c>
    </row>
    <row customHeight="1" ht="11.25">
      <c r="A49" s="66" t="s">
        <v>3617</v>
      </c>
      <c r="B49" s="66" t="s">
        <v>3618</v>
      </c>
    </row>
    <row customHeight="1" ht="11.25">
      <c r="A50" s="66" t="s">
        <v>3619</v>
      </c>
      <c r="B50" s="66" t="s">
        <v>3620</v>
      </c>
    </row>
    <row customHeight="1" ht="11.25">
      <c r="A51" s="66" t="s">
        <v>3621</v>
      </c>
      <c r="B51" s="66" t="s">
        <v>3622</v>
      </c>
    </row>
    <row customHeight="1" ht="11.25">
      <c r="A52" s="66" t="s">
        <v>3623</v>
      </c>
      <c r="B52" s="66" t="s">
        <v>3624</v>
      </c>
    </row>
    <row customHeight="1" ht="11.25">
      <c r="A53" s="66" t="s">
        <v>3625</v>
      </c>
      <c r="B53" s="66" t="s">
        <v>3626</v>
      </c>
    </row>
    <row customHeight="1" ht="11.25">
      <c r="A54" s="66" t="s">
        <v>3627</v>
      </c>
      <c r="B54" s="66" t="s">
        <v>3628</v>
      </c>
    </row>
    <row customHeight="1" ht="11.25">
      <c r="A55" s="66" t="s">
        <v>3629</v>
      </c>
      <c r="B55" s="66" t="s">
        <v>3630</v>
      </c>
    </row>
    <row customHeight="1" ht="11.25">
      <c r="A56" s="66" t="s">
        <v>3631</v>
      </c>
      <c r="B56" s="66" t="s">
        <v>3632</v>
      </c>
    </row>
    <row customHeight="1" ht="11.25">
      <c r="A57" s="66" t="s">
        <v>3633</v>
      </c>
      <c r="B57" s="66" t="s">
        <v>3634</v>
      </c>
    </row>
    <row customHeight="1" ht="11.25">
      <c r="A58" s="66" t="s">
        <v>3635</v>
      </c>
      <c r="B58" s="66" t="s">
        <v>3636</v>
      </c>
    </row>
    <row customHeight="1" ht="11.25">
      <c r="A59" s="66" t="s">
        <v>3637</v>
      </c>
      <c r="B59" s="66" t="s">
        <v>3638</v>
      </c>
    </row>
    <row customHeight="1" ht="11.25">
      <c r="A60" s="66" t="s">
        <v>3639</v>
      </c>
      <c r="B60" s="66" t="s">
        <v>3640</v>
      </c>
    </row>
    <row customHeight="1" ht="11.25">
      <c r="A61" s="66"/>
      <c r="B61" s="66" t="s">
        <v>3641</v>
      </c>
    </row>
    <row customHeight="1" ht="11.25">
      <c r="A62" s="66"/>
      <c r="B62" s="66" t="s">
        <v>3642</v>
      </c>
    </row>
    <row customHeight="1" ht="11.25">
      <c r="A63" s="66"/>
      <c r="B63" s="66" t="s">
        <v>3643</v>
      </c>
    </row>
    <row customHeight="1" ht="11.25">
      <c r="A64" s="66"/>
      <c r="B64" s="66" t="s">
        <v>3644</v>
      </c>
    </row>
    <row customHeight="1" ht="11.25">
      <c r="A65" s="66"/>
      <c r="B65" s="66" t="s">
        <v>3645</v>
      </c>
    </row>
    <row customHeight="1" ht="11.25">
      <c r="A66" s="66"/>
      <c r="B66" s="66" t="s">
        <v>3646</v>
      </c>
    </row>
    <row customHeight="1" ht="11.25">
      <c r="A67" s="66"/>
      <c r="B67" s="66" t="s">
        <v>3647</v>
      </c>
    </row>
    <row customHeight="1" ht="11.25">
      <c r="A68" s="66"/>
      <c r="B68" s="66" t="s">
        <v>3648</v>
      </c>
    </row>
    <row customHeight="1" ht="11.25">
      <c r="A69" s="66"/>
      <c r="B69" s="66" t="s">
        <v>3649</v>
      </c>
    </row>
    <row customHeight="1" ht="11.25">
      <c r="A70" s="66"/>
      <c r="B70" s="66" t="s">
        <v>3650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83A57-A271-DC5A-D544-BD3A3697D63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3651</v>
      </c>
    </row>
    <row customHeight="1" ht="90">
      <c r="B2" s="96" t="s">
        <v>3652</v>
      </c>
    </row>
    <row customHeight="1" ht="67.5">
      <c r="B3" s="96" t="s">
        <v>3653</v>
      </c>
    </row>
    <row customHeight="1" ht="33.75">
      <c r="B4" s="96" t="s">
        <v>3654</v>
      </c>
    </row>
    <row customHeight="1" ht="11.25">
      <c r="B5" s="96" t="s">
        <v>3655</v>
      </c>
    </row>
    <row customHeight="1" ht="22.5">
      <c r="B6" s="96" t="s">
        <v>3656</v>
      </c>
    </row>
    <row customHeight="1" ht="22.5">
      <c r="B7" s="96" t="s">
        <v>3657</v>
      </c>
    </row>
    <row customHeight="1" ht="22.5">
      <c r="B8" s="96" t="s">
        <v>3658</v>
      </c>
    </row>
    <row customHeight="1" ht="22.5">
      <c r="B9" s="96" t="s">
        <v>3659</v>
      </c>
    </row>
    <row customHeight="1" ht="56.25">
      <c r="B10" s="96" t="s">
        <v>3660</v>
      </c>
    </row>
    <row customHeight="1" ht="12.75">
      <c r="B11" s="161" t="s">
        <v>3661</v>
      </c>
    </row>
    <row customHeight="1" ht="11.25">
      <c r="B12" s="95" t="s">
        <v>3662</v>
      </c>
    </row>
    <row customHeight="1" ht="22.5">
      <c r="B13" s="96" t="s">
        <v>3663</v>
      </c>
    </row>
    <row customHeight="1" ht="67.5">
      <c r="B14" s="96" t="s">
        <v>3664</v>
      </c>
    </row>
    <row customHeight="1" ht="22.5">
      <c r="B15" s="96" t="s">
        <v>3665</v>
      </c>
    </row>
    <row customHeight="1" ht="11.25">
      <c r="B16" s="95" t="s">
        <v>3666</v>
      </c>
      <c r="D16" s="102"/>
    </row>
    <row customHeight="1" ht="33.75">
      <c r="B17" s="96" t="s">
        <v>3667</v>
      </c>
    </row>
    <row customHeight="1" ht="33.75">
      <c r="B18" s="96" t="s">
        <v>3668</v>
      </c>
    </row>
    <row customHeight="1" ht="11.25">
      <c r="B19" s="96" t="s">
        <v>3669</v>
      </c>
    </row>
    <row customHeight="1" ht="33.75">
      <c r="B20" s="96" t="s">
        <v>3670</v>
      </c>
    </row>
    <row customHeight="1" ht="11.25">
      <c r="B21" s="95" t="s">
        <v>3671</v>
      </c>
    </row>
    <row customHeight="1" ht="11.25">
      <c r="B22" s="96" t="s">
        <v>3672</v>
      </c>
    </row>
    <row r="24" customHeight="1" ht="22.5">
      <c r="B24" s="163" t="s">
        <v>3673</v>
      </c>
    </row>
    <row r="26" customHeight="1" ht="11.25">
      <c r="B26" s="95" t="s">
        <v>3674</v>
      </c>
    </row>
    <row customHeight="1" ht="22.5">
      <c r="B27" s="162" t="s">
        <v>420</v>
      </c>
    </row>
    <row customHeight="1" ht="56.25">
      <c r="B28" s="162" t="s">
        <v>3675</v>
      </c>
    </row>
    <row customHeight="1" ht="11.25">
      <c r="B29" s="212" t="s">
        <v>3676</v>
      </c>
    </row>
    <row customHeight="1" ht="22.5">
      <c r="B30" s="162" t="s">
        <v>3677</v>
      </c>
    </row>
    <row r="32" customHeight="1" ht="11.25">
      <c r="A32" s="190"/>
      <c r="B32" s="191" t="s">
        <v>3678</v>
      </c>
    </row>
    <row customHeight="1" ht="14.25">
      <c r="A33" s="192">
        <v>1</v>
      </c>
      <c r="B33" s="193" t="s">
        <v>3679</v>
      </c>
    </row>
    <row customHeight="1" ht="14.25">
      <c r="A34" s="192">
        <v>2</v>
      </c>
      <c r="B34" s="193" t="s">
        <v>3680</v>
      </c>
    </row>
    <row customHeight="1" ht="11.25">
      <c r="B35" s="191" t="s">
        <v>3681</v>
      </c>
    </row>
    <row customHeight="1" ht="11.25">
      <c r="B36" s="193" t="s">
        <v>3682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